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6\INFORMACIONES PARA EL PORTAL\MARZO\"/>
    </mc:Choice>
  </mc:AlternateContent>
  <xr:revisionPtr revIDLastSave="0" documentId="8_{0F4870E8-3705-4C27-A7AD-96ABE674C2D8}" xr6:coauthVersionLast="47" xr6:coauthVersionMax="47" xr10:uidLastSave="{00000000-0000-0000-0000-000000000000}"/>
  <bookViews>
    <workbookView xWindow="-20610" yWindow="-90" windowWidth="20730" windowHeight="11040" activeTab="3" xr2:uid="{00000000-000D-0000-FFFF-FFFF00000000}"/>
  </bookViews>
  <sheets>
    <sheet name="Hoja1" sheetId="1" r:id="rId1"/>
    <sheet name="Hoja2" sheetId="2" r:id="rId2"/>
    <sheet name="Hoja3" sheetId="3" r:id="rId3"/>
    <sheet name="Hoja4" sheetId="4" r:id="rId4"/>
  </sheets>
  <definedNames>
    <definedName name="_xlnm.Print_Titles" localSheetId="3">Hoja4!$1:$13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6" i="4" l="1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27" i="4"/>
  <c r="I15" i="4"/>
  <c r="I14" i="4"/>
  <c r="I128" i="4" l="1"/>
  <c r="F62" i="3"/>
  <c r="F24" i="3"/>
  <c r="I64" i="3"/>
  <c r="F63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<sst xmlns="http://schemas.openxmlformats.org/spreadsheetml/2006/main" count="1506" uniqueCount="309">
  <si>
    <t>Fecha 04/06/2026</t>
  </si>
  <si>
    <t xml:space="preserve">  Inventario de Farmacia </t>
  </si>
  <si>
    <t>PRODUCTOS</t>
  </si>
  <si>
    <t>PRESENTACION</t>
  </si>
  <si>
    <t>CANTIDAD</t>
  </si>
  <si>
    <t>PRECIOS</t>
  </si>
  <si>
    <t>FECHA DE VENCIMIENTOS</t>
  </si>
  <si>
    <t xml:space="preserve">Suspencion </t>
  </si>
  <si>
    <t xml:space="preserve">1000 Unidades </t>
  </si>
  <si>
    <t>Aceite de Higado de Bacalao</t>
  </si>
  <si>
    <t xml:space="preserve">Emurcion </t>
  </si>
  <si>
    <t xml:space="preserve">100 Unidades </t>
  </si>
  <si>
    <t xml:space="preserve">Acetaminofen </t>
  </si>
  <si>
    <t xml:space="preserve">Jarabe </t>
  </si>
  <si>
    <t xml:space="preserve">200 Unidades </t>
  </si>
  <si>
    <t>Acido Folico + vitamina B12</t>
  </si>
  <si>
    <t>Frasco</t>
  </si>
  <si>
    <t xml:space="preserve">48 Unidades </t>
  </si>
  <si>
    <t xml:space="preserve">Albendasol 200 mg </t>
  </si>
  <si>
    <t xml:space="preserve">Albendasol  400 mg </t>
  </si>
  <si>
    <t>Tableta</t>
  </si>
  <si>
    <t>Amlodipina  5 mg</t>
  </si>
  <si>
    <t>Ambroxol</t>
  </si>
  <si>
    <t xml:space="preserve">400 Unidades </t>
  </si>
  <si>
    <t>Amlodipina 10 mg</t>
  </si>
  <si>
    <t>2100 UN</t>
  </si>
  <si>
    <t>Amoxicilina 500 mg</t>
  </si>
  <si>
    <t xml:space="preserve">2500 unidades </t>
  </si>
  <si>
    <t>AMOXICILINA + Acido Clavulanico</t>
  </si>
  <si>
    <t>Suspensión</t>
  </si>
  <si>
    <t>2000 UN</t>
  </si>
  <si>
    <t xml:space="preserve">Antigripal </t>
  </si>
  <si>
    <t xml:space="preserve">600 Unidades </t>
  </si>
  <si>
    <t>Azitromicina 500 mg</t>
  </si>
  <si>
    <t>1368 UN</t>
  </si>
  <si>
    <t xml:space="preserve">Azitromicina </t>
  </si>
  <si>
    <t xml:space="preserve">50 Unidades </t>
  </si>
  <si>
    <t>Betametazona  Crema</t>
  </si>
  <si>
    <t>Tubo</t>
  </si>
  <si>
    <t xml:space="preserve">25 Unidades </t>
  </si>
  <si>
    <t>Calcio - vitamina +B3</t>
  </si>
  <si>
    <t xml:space="preserve">Tableta </t>
  </si>
  <si>
    <t>5000 UN</t>
  </si>
  <si>
    <t xml:space="preserve">Carbamanzepina 200 mg </t>
  </si>
  <si>
    <t>3000 unidades</t>
  </si>
  <si>
    <t>Cateter No.24</t>
  </si>
  <si>
    <t xml:space="preserve">Intravenoso </t>
  </si>
  <si>
    <t xml:space="preserve">3800 Unidades </t>
  </si>
  <si>
    <t>Ciprofloxacina 500 mg</t>
  </si>
  <si>
    <t xml:space="preserve">CLOPIDOGREL </t>
  </si>
  <si>
    <t>75 mg</t>
  </si>
  <si>
    <t>6000 UN</t>
  </si>
  <si>
    <t xml:space="preserve">Clotrimazol </t>
  </si>
  <si>
    <t xml:space="preserve">Ovulo </t>
  </si>
  <si>
    <t xml:space="preserve">500 Unidades </t>
  </si>
  <si>
    <t xml:space="preserve">Curitas </t>
  </si>
  <si>
    <t xml:space="preserve">Banditas </t>
  </si>
  <si>
    <t>Dexametazona 4 mg</t>
  </si>
  <si>
    <t xml:space="preserve">500 unidades </t>
  </si>
  <si>
    <t xml:space="preserve">Diclofenaco </t>
  </si>
  <si>
    <t>300 Unidades</t>
  </si>
  <si>
    <t>ElictroPoyetina  400UI</t>
  </si>
  <si>
    <t>Caja</t>
  </si>
  <si>
    <t>Fluconazol  150 mg</t>
  </si>
  <si>
    <t>Fosfomina 500 mg</t>
  </si>
  <si>
    <t>Hidrocloriatiazida 25 mg</t>
  </si>
  <si>
    <t xml:space="preserve">Hidrocortizona Crema </t>
  </si>
  <si>
    <t xml:space="preserve">20 Unidades </t>
  </si>
  <si>
    <t xml:space="preserve">Ibuprofen 600 mg </t>
  </si>
  <si>
    <t xml:space="preserve">Jabon de Avena </t>
  </si>
  <si>
    <t xml:space="preserve">avena </t>
  </si>
  <si>
    <t>50 Cajas</t>
  </si>
  <si>
    <t xml:space="preserve">KETOCONAZOL </t>
  </si>
  <si>
    <t xml:space="preserve">Crema </t>
  </si>
  <si>
    <t xml:space="preserve">35 Unidades </t>
  </si>
  <si>
    <t>shampoo</t>
  </si>
  <si>
    <t xml:space="preserve">30 unidades </t>
  </si>
  <si>
    <t xml:space="preserve">lactuosa </t>
  </si>
  <si>
    <t>Insulina G Recombinante,aanaloga humana 100 UI/ml ( Lantus)</t>
  </si>
  <si>
    <t>Lapicero</t>
  </si>
  <si>
    <t>Levotiroxina  100 mg</t>
  </si>
  <si>
    <t>Loratadina 10 mg</t>
  </si>
  <si>
    <t>Losartan 100 mg</t>
  </si>
  <si>
    <t>2300 UN</t>
  </si>
  <si>
    <t>Mariposita No.23</t>
  </si>
  <si>
    <t xml:space="preserve">para suero </t>
  </si>
  <si>
    <t>800 Cajas</t>
  </si>
  <si>
    <t>Meformina 850 mg</t>
  </si>
  <si>
    <t>7000 UN</t>
  </si>
  <si>
    <t>Meformina 500 mg</t>
  </si>
  <si>
    <t xml:space="preserve">Metronidazol  </t>
  </si>
  <si>
    <t xml:space="preserve">Metronisdazol Compuesto </t>
  </si>
  <si>
    <t>Multivitaminico Prenatales</t>
  </si>
  <si>
    <t>Tabletas</t>
  </si>
  <si>
    <t xml:space="preserve">8600 unidades </t>
  </si>
  <si>
    <t>Nitrofurazona crema 0.20%</t>
  </si>
  <si>
    <t xml:space="preserve">125 Unidades </t>
  </si>
  <si>
    <t xml:space="preserve"> Insulina NPH</t>
  </si>
  <si>
    <t>Jeringa</t>
  </si>
  <si>
    <t xml:space="preserve">Omeprazol 20 mg </t>
  </si>
  <si>
    <t>Oxido de zinc  Locion</t>
  </si>
  <si>
    <t>Permetrina Locion</t>
  </si>
  <si>
    <t>Simvatatina  20 mg</t>
  </si>
  <si>
    <t>sulacto ferroso</t>
  </si>
  <si>
    <t xml:space="preserve">tableta </t>
  </si>
  <si>
    <t>Sulfadiazina Argentica</t>
  </si>
  <si>
    <t>131 unidades</t>
  </si>
  <si>
    <t>Tetanogammas P</t>
  </si>
  <si>
    <t>46 Unidades</t>
  </si>
  <si>
    <t xml:space="preserve">Tinidazol  500 mg </t>
  </si>
  <si>
    <t>Valpakine  200 mg  Jarabe</t>
  </si>
  <si>
    <t>105  Unidad</t>
  </si>
  <si>
    <t>victamina + neurotropa</t>
  </si>
  <si>
    <t>Inyectable</t>
  </si>
  <si>
    <t>Vitamina AYD</t>
  </si>
  <si>
    <t>700 Unidades</t>
  </si>
  <si>
    <t xml:space="preserve">Vitamina  E 400 mg </t>
  </si>
  <si>
    <t>FECHA 31/3/2026</t>
  </si>
  <si>
    <t>Inventario Almacén </t>
  </si>
  <si>
    <t>INSUMOS Y/O MATERIALES EXISTENTE </t>
  </si>
  <si>
    <t>DESCRIPCIONES</t>
  </si>
  <si>
    <t>CANTIDADES</t>
  </si>
  <si>
    <t> PRECIO POR UNIDAD  </t>
  </si>
  <si>
    <t> PRECIO TOTAL  </t>
  </si>
  <si>
    <t>Agua Destilada </t>
  </si>
  <si>
    <t>Galones </t>
  </si>
  <si>
    <t> $        115.00</t>
  </si>
  <si>
    <t> $       105,455.00</t>
  </si>
  <si>
    <t>LDL Autoquant </t>
  </si>
  <si>
    <t>Cajas </t>
  </si>
  <si>
    <t> $    4,970.00</t>
  </si>
  <si>
    <t> $          79,520.00</t>
  </si>
  <si>
    <t>Proteina C Reactiva </t>
  </si>
  <si>
    <t> $    1,400.00</t>
  </si>
  <si>
    <t> $            2,800.00</t>
  </si>
  <si>
    <t>Aso </t>
  </si>
  <si>
    <t> $            7,000.00</t>
  </si>
  <si>
    <t>Albumina Autoquant</t>
  </si>
  <si>
    <t> $    5,255.00</t>
  </si>
  <si>
    <t> $            5,255.00</t>
  </si>
  <si>
    <t>Fosfatasa Alkalina Autoquant</t>
  </si>
  <si>
    <t>Caja </t>
  </si>
  <si>
    <t> $    2,731.50</t>
  </si>
  <si>
    <t> $            2,731.50</t>
  </si>
  <si>
    <t>Amilasa Autoquant</t>
  </si>
  <si>
    <t> $  14,664.00</t>
  </si>
  <si>
    <t> $          14,664.00</t>
  </si>
  <si>
    <t>Lipasa Autoquant</t>
  </si>
  <si>
    <t>Cajas</t>
  </si>
  <si>
    <t> $  11,875.00</t>
  </si>
  <si>
    <t> $          47,500.00</t>
  </si>
  <si>
    <t>Creatinina Autoquant</t>
  </si>
  <si>
    <t> $    2,415.00</t>
  </si>
  <si>
    <t> $            2,415.00</t>
  </si>
  <si>
    <t>Acido Urico Autoquant</t>
  </si>
  <si>
    <t> $    1,589.50</t>
  </si>
  <si>
    <t> $            1,589.50</t>
  </si>
  <si>
    <t>Calcio Autoquant</t>
  </si>
  <si>
    <t> $    3,187.50</t>
  </si>
  <si>
    <t> $            9,562.50</t>
  </si>
  <si>
    <t>TrigliceridoAutoquant</t>
  </si>
  <si>
    <t> $    8,460.00</t>
  </si>
  <si>
    <t> $            8,460.00</t>
  </si>
  <si>
    <t>Calibrador Autoquant</t>
  </si>
  <si>
    <t> $    6,950.00</t>
  </si>
  <si>
    <t> $          34,750.00</t>
  </si>
  <si>
    <t>Bili Directa Autoquant</t>
  </si>
  <si>
    <t> $    2,988.00</t>
  </si>
  <si>
    <t> $          11,952.00</t>
  </si>
  <si>
    <t>Bili Total Autoquant</t>
  </si>
  <si>
    <t>Control Anormal Autoquant </t>
  </si>
  <si>
    <t> $    1,583.00</t>
  </si>
  <si>
    <t> $            4,749.00</t>
  </si>
  <si>
    <t>Control Normal Autoquant </t>
  </si>
  <si>
    <t> $    1,620.00</t>
  </si>
  <si>
    <t> $            4,860.00</t>
  </si>
  <si>
    <t>Cleanzer Kit Autoquant </t>
  </si>
  <si>
    <t> $    7,450.00</t>
  </si>
  <si>
    <t> $          29,800.00</t>
  </si>
  <si>
    <t>Falcemia Sickle Cell Test</t>
  </si>
  <si>
    <t> $  13,100.00</t>
  </si>
  <si>
    <t> $          52,400.00</t>
  </si>
  <si>
    <r>
      <t>Calcium Chloride </t>
    </r>
    <r>
      <rPr>
        <b/>
        <sz val="12"/>
        <color rgb="FF000000"/>
        <rFont val="Calibri"/>
        <family val="2"/>
      </rPr>
      <t>10 F/c</t>
    </r>
  </si>
  <si>
    <t> $        325.00</t>
  </si>
  <si>
    <t> $          16,250.00</t>
  </si>
  <si>
    <r>
      <t>PT </t>
    </r>
    <r>
      <rPr>
        <b/>
        <sz val="12"/>
        <color rgb="FF000000"/>
        <rFont val="Calibri"/>
        <family val="2"/>
      </rPr>
      <t>10 F/C</t>
    </r>
  </si>
  <si>
    <t> $        395.00</t>
  </si>
  <si>
    <t> $          15,800.00</t>
  </si>
  <si>
    <r>
      <t>PTT</t>
    </r>
    <r>
      <rPr>
        <b/>
        <sz val="12"/>
        <color rgb="FF000000"/>
        <rFont val="Calibri"/>
        <family val="2"/>
      </rPr>
      <t> 10 F/C</t>
    </r>
  </si>
  <si>
    <t> $        425.00</t>
  </si>
  <si>
    <t> $          17,000.00</t>
  </si>
  <si>
    <t>Anti D</t>
  </si>
  <si>
    <t>Frascos </t>
  </si>
  <si>
    <t> $        490.00</t>
  </si>
  <si>
    <t> $            7,350.00</t>
  </si>
  <si>
    <t>Antia A</t>
  </si>
  <si>
    <t> $        320.00</t>
  </si>
  <si>
    <t> $            7,040.00</t>
  </si>
  <si>
    <t>Anti B </t>
  </si>
  <si>
    <t>RPR Carbón </t>
  </si>
  <si>
    <t> $    1,050.00</t>
  </si>
  <si>
    <t> $            3,150.00</t>
  </si>
  <si>
    <t>Albuminabovina </t>
  </si>
  <si>
    <t>Frasco </t>
  </si>
  <si>
    <t> $        625.00</t>
  </si>
  <si>
    <t> $                625.00</t>
  </si>
  <si>
    <t>Suero de Coombs </t>
  </si>
  <si>
    <t> $        900.00</t>
  </si>
  <si>
    <t> $                900.00</t>
  </si>
  <si>
    <t>Proteux  OX2</t>
  </si>
  <si>
    <t> $        550.00</t>
  </si>
  <si>
    <t> $                550.00</t>
  </si>
  <si>
    <t>Proteux OXK </t>
  </si>
  <si>
    <t>Proteux OX19</t>
  </si>
  <si>
    <t>Brucella Abortus</t>
  </si>
  <si>
    <t>Salmonella H grupo A</t>
  </si>
  <si>
    <t> $        500.00</t>
  </si>
  <si>
    <t> $                500.00</t>
  </si>
  <si>
    <t>Salmonella H grupo B</t>
  </si>
  <si>
    <t>Salmonella H grupo C</t>
  </si>
  <si>
    <t>Salmonella H grupo D</t>
  </si>
  <si>
    <t>Salmonella O grupo A</t>
  </si>
  <si>
    <t>Salmonella O grupo C</t>
  </si>
  <si>
    <t>Salmonella O grupo D</t>
  </si>
  <si>
    <t>Salmonella O grupo B</t>
  </si>
  <si>
    <t>Colorante Panoptico  # 1</t>
  </si>
  <si>
    <t> $        695.00</t>
  </si>
  <si>
    <t> $                695.00</t>
  </si>
  <si>
    <t>Colorante Panoptico  # 2</t>
  </si>
  <si>
    <t> $    1,920.00</t>
  </si>
  <si>
    <t> $            1,920.00</t>
  </si>
  <si>
    <t>Colorante Panoptico # 3</t>
  </si>
  <si>
    <t> $    2,900.00</t>
  </si>
  <si>
    <t> $            2,900.00</t>
  </si>
  <si>
    <r>
      <t>HVC Rapid </t>
    </r>
    <r>
      <rPr>
        <b/>
        <sz val="12"/>
        <color rgb="FF000000"/>
        <rFont val="Calibri"/>
        <family val="2"/>
      </rPr>
      <t>25/c</t>
    </r>
  </si>
  <si>
    <t> $           59.00</t>
  </si>
  <si>
    <t> $          10,325.00</t>
  </si>
  <si>
    <r>
      <t>HBSAG Rapid </t>
    </r>
    <r>
      <rPr>
        <b/>
        <sz val="12"/>
        <color rgb="FF000000"/>
        <rFont val="Calibri"/>
        <family val="2"/>
      </rPr>
      <t>25/c</t>
    </r>
  </si>
  <si>
    <t> $           42.00</t>
  </si>
  <si>
    <t> $          10,500.00</t>
  </si>
  <si>
    <r>
      <t>HIV Rapid </t>
    </r>
    <r>
      <rPr>
        <b/>
        <sz val="12"/>
        <color rgb="FF000000"/>
        <rFont val="Calibri"/>
        <family val="2"/>
      </rPr>
      <t>25/c</t>
    </r>
  </si>
  <si>
    <t> $           63.00</t>
  </si>
  <si>
    <t> $            7,875.00</t>
  </si>
  <si>
    <r>
      <t>HVC ACCUTELL </t>
    </r>
    <r>
      <rPr>
        <b/>
        <sz val="12"/>
        <color rgb="FF000000"/>
        <rFont val="Calibri"/>
        <family val="2"/>
      </rPr>
      <t>50/c</t>
    </r>
  </si>
  <si>
    <t> $           67.00</t>
  </si>
  <si>
    <t> $            3,350.00</t>
  </si>
  <si>
    <r>
      <t>HBSAG ACCUTELL </t>
    </r>
    <r>
      <rPr>
        <b/>
        <sz val="12"/>
        <color rgb="FF000000"/>
        <rFont val="Calibri"/>
        <family val="2"/>
      </rPr>
      <t>50/c</t>
    </r>
  </si>
  <si>
    <t> $           48.00</t>
  </si>
  <si>
    <t> $            4,800.00</t>
  </si>
  <si>
    <r>
      <t>HCG ACCUTELL </t>
    </r>
    <r>
      <rPr>
        <b/>
        <sz val="12"/>
        <color rgb="FF000000"/>
        <rFont val="Calibri"/>
        <family val="2"/>
      </rPr>
      <t>50/c</t>
    </r>
  </si>
  <si>
    <t> $           34.00</t>
  </si>
  <si>
    <t> $            8,500.00</t>
  </si>
  <si>
    <r>
      <t>Dengue ACCUTELL</t>
    </r>
    <r>
      <rPr>
        <b/>
        <sz val="12"/>
        <color rgb="FF000000"/>
        <rFont val="Calibri"/>
        <family val="2"/>
      </rPr>
      <t> 50/C</t>
    </r>
  </si>
  <si>
    <t> $        140.00</t>
  </si>
  <si>
    <t> $          14,000.00</t>
  </si>
  <si>
    <r>
      <t>Colector De Orina </t>
    </r>
    <r>
      <rPr>
        <b/>
        <sz val="12"/>
        <color rgb="FF000000"/>
        <rFont val="Calibri"/>
        <family val="2"/>
      </rPr>
      <t>100/C</t>
    </r>
  </si>
  <si>
    <t> $           10.70</t>
  </si>
  <si>
    <t> $            6,420.00</t>
  </si>
  <si>
    <r>
      <t>Tubo Tapa Azul</t>
    </r>
    <r>
      <rPr>
        <b/>
        <sz val="12"/>
        <color rgb="FF000000"/>
        <rFont val="Calibri"/>
        <family val="2"/>
      </rPr>
      <t> 100/pq</t>
    </r>
  </si>
  <si>
    <t>Paquetes </t>
  </si>
  <si>
    <t> $        790.00</t>
  </si>
  <si>
    <t> $            3,160.00</t>
  </si>
  <si>
    <r>
      <t>Tubo Tapa Amarilla </t>
    </r>
    <r>
      <rPr>
        <b/>
        <sz val="12"/>
        <color rgb="FF000000"/>
        <rFont val="Calibri"/>
        <family val="2"/>
      </rPr>
      <t>100/pq</t>
    </r>
  </si>
  <si>
    <t> $        950.00</t>
  </si>
  <si>
    <t> $          21,850.00</t>
  </si>
  <si>
    <r>
      <t>Tubo Tapa Morada </t>
    </r>
    <r>
      <rPr>
        <b/>
        <sz val="12"/>
        <color rgb="FF000000"/>
        <rFont val="Calibri"/>
        <family val="2"/>
      </rPr>
      <t>100/pq</t>
    </r>
  </si>
  <si>
    <t> $          14,220.00</t>
  </si>
  <si>
    <t>Tirilla de Orina </t>
  </si>
  <si>
    <t> $        710.00</t>
  </si>
  <si>
    <t> $            7,100.00</t>
  </si>
  <si>
    <r>
      <t>Cubeta de Coagulometro </t>
    </r>
    <r>
      <rPr>
        <b/>
        <sz val="12"/>
        <color rgb="FF000000"/>
        <rFont val="Calibri"/>
        <family val="2"/>
      </rPr>
      <t>200/pq</t>
    </r>
  </si>
  <si>
    <t>Paqutes </t>
  </si>
  <si>
    <t> $    1,580.00</t>
  </si>
  <si>
    <t>Unidad</t>
  </si>
  <si>
    <t xml:space="preserve">Amoxicilina </t>
  </si>
  <si>
    <t>TOTAL</t>
  </si>
  <si>
    <t>FECHA ADQUISICION</t>
  </si>
  <si>
    <t>FECHA REGISTRO</t>
  </si>
  <si>
    <t>CODIGO INSTITUCIONAL</t>
  </si>
  <si>
    <t>DESCRIPCION DEL ACTIVO</t>
  </si>
  <si>
    <t>UNIDAD DE MEDIDA</t>
  </si>
  <si>
    <t>VALOR UNITARIO RD$</t>
  </si>
  <si>
    <t>VALOR EN RD$</t>
  </si>
  <si>
    <t>EXISTENCIA</t>
  </si>
  <si>
    <t>FECHA VENCIMIENTO</t>
  </si>
  <si>
    <r>
      <t>Calcium Chloride </t>
    </r>
    <r>
      <rPr>
        <b/>
        <sz val="10"/>
        <color rgb="FF000000"/>
        <rFont val="Calibri"/>
        <family val="2"/>
      </rPr>
      <t>10 F/c</t>
    </r>
  </si>
  <si>
    <r>
      <t>PT </t>
    </r>
    <r>
      <rPr>
        <b/>
        <sz val="10"/>
        <color rgb="FF000000"/>
        <rFont val="Calibri"/>
        <family val="2"/>
      </rPr>
      <t>10 F/C</t>
    </r>
  </si>
  <si>
    <r>
      <t>PTT</t>
    </r>
    <r>
      <rPr>
        <b/>
        <sz val="10"/>
        <color rgb="FF000000"/>
        <rFont val="Calibri"/>
        <family val="2"/>
      </rPr>
      <t> 10 F/C</t>
    </r>
  </si>
  <si>
    <r>
      <t>HVC Rapid </t>
    </r>
    <r>
      <rPr>
        <b/>
        <sz val="10"/>
        <color rgb="FF000000"/>
        <rFont val="Calibri"/>
        <family val="2"/>
      </rPr>
      <t>25/c</t>
    </r>
  </si>
  <si>
    <r>
      <t>HBSAG Rapid </t>
    </r>
    <r>
      <rPr>
        <b/>
        <sz val="10"/>
        <color rgb="FF000000"/>
        <rFont val="Calibri"/>
        <family val="2"/>
      </rPr>
      <t>25/c</t>
    </r>
  </si>
  <si>
    <r>
      <t>HIV Rapid </t>
    </r>
    <r>
      <rPr>
        <b/>
        <sz val="10"/>
        <color rgb="FF000000"/>
        <rFont val="Calibri"/>
        <family val="2"/>
      </rPr>
      <t>25/c</t>
    </r>
  </si>
  <si>
    <r>
      <t>HVC ACCUTELL </t>
    </r>
    <r>
      <rPr>
        <b/>
        <sz val="10"/>
        <color rgb="FF000000"/>
        <rFont val="Calibri"/>
        <family val="2"/>
      </rPr>
      <t>50/c</t>
    </r>
  </si>
  <si>
    <r>
      <t>HBSAG ACCUTELL </t>
    </r>
    <r>
      <rPr>
        <b/>
        <sz val="10"/>
        <color rgb="FF000000"/>
        <rFont val="Calibri"/>
        <family val="2"/>
      </rPr>
      <t>50/c</t>
    </r>
  </si>
  <si>
    <r>
      <t>HCG ACCUTELL </t>
    </r>
    <r>
      <rPr>
        <b/>
        <sz val="10"/>
        <color rgb="FF000000"/>
        <rFont val="Calibri"/>
        <family val="2"/>
      </rPr>
      <t>50/c</t>
    </r>
  </si>
  <si>
    <r>
      <t>Dengue ACCUTELL</t>
    </r>
    <r>
      <rPr>
        <b/>
        <sz val="10"/>
        <color rgb="FF000000"/>
        <rFont val="Calibri"/>
        <family val="2"/>
      </rPr>
      <t> 50/C</t>
    </r>
  </si>
  <si>
    <r>
      <t>Colector De Orina </t>
    </r>
    <r>
      <rPr>
        <b/>
        <sz val="10"/>
        <color rgb="FF000000"/>
        <rFont val="Calibri"/>
        <family val="2"/>
      </rPr>
      <t>100/C</t>
    </r>
  </si>
  <si>
    <r>
      <t>Tubo Tapa Azul</t>
    </r>
    <r>
      <rPr>
        <b/>
        <sz val="10"/>
        <color rgb="FF000000"/>
        <rFont val="Calibri"/>
        <family val="2"/>
      </rPr>
      <t> 100/pq</t>
    </r>
  </si>
  <si>
    <r>
      <t>Tubo Tapa Amarilla </t>
    </r>
    <r>
      <rPr>
        <b/>
        <sz val="10"/>
        <color rgb="FF000000"/>
        <rFont val="Calibri"/>
        <family val="2"/>
      </rPr>
      <t>100/pq</t>
    </r>
  </si>
  <si>
    <r>
      <t>Tubo Tapa Morada </t>
    </r>
    <r>
      <rPr>
        <b/>
        <sz val="10"/>
        <color rgb="FF000000"/>
        <rFont val="Calibri"/>
        <family val="2"/>
      </rPr>
      <t>100/pq</t>
    </r>
  </si>
  <si>
    <r>
      <t>Cubeta de Coagulometro </t>
    </r>
    <r>
      <rPr>
        <b/>
        <sz val="10"/>
        <color rgb="FF000000"/>
        <rFont val="Calibri"/>
        <family val="2"/>
      </rPr>
      <t>200/pq</t>
    </r>
  </si>
  <si>
    <t>1ER TRIMESTRE 2026</t>
  </si>
  <si>
    <t>INVENTARIO DE FARMACIA</t>
  </si>
  <si>
    <t>Lic. Rut Betania Lendof</t>
  </si>
  <si>
    <t>Ing.MSC. Jose M. Peguero M.</t>
  </si>
  <si>
    <t>ENC. DPTO. DE CONTABILIDAD</t>
  </si>
  <si>
    <t xml:space="preserve">Enc. De Almacen Suministro </t>
  </si>
  <si>
    <t>Director financiero</t>
  </si>
  <si>
    <t>Licda. Alma Vargas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</si>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</sst>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Times New Roman"/>
      <family val="1"/>
    </font>
    <font>
      <sz val="16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0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17" fontId="0" fillId="0" borderId="1" xfId="0" applyNumberFormat="1" applyBorder="1"/>
    <xf numFmtId="0" fontId="3" fillId="0" borderId="1" xfId="0" applyFont="1" applyBorder="1" applyAlignment="1">
      <alignment horizontal="left"/>
    </xf>
    <xf numFmtId="0" fontId="3" fillId="3" borderId="1" xfId="0" applyFont="1" applyFill="1" applyBorder="1"/>
    <xf numFmtId="0" fontId="3" fillId="0" borderId="1" xfId="0" applyFont="1" applyBorder="1" applyAlignment="1">
      <alignment horizontal="left" wrapText="1"/>
    </xf>
    <xf numFmtId="10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7" fontId="0" fillId="0" borderId="0" xfId="0" applyNumberFormat="1"/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/>
    <xf numFmtId="4" fontId="5" fillId="4" borderId="2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" fontId="0" fillId="0" borderId="1" xfId="0" applyNumberFormat="1" applyBorder="1" applyAlignment="1">
      <alignment horizontal="left"/>
    </xf>
    <xf numFmtId="17" fontId="0" fillId="0" borderId="1" xfId="0" applyNumberFormat="1" applyBorder="1" applyAlignment="1">
      <alignment horizontal="left"/>
    </xf>
    <xf numFmtId="4" fontId="0" fillId="0" borderId="0" xfId="0" applyNumberFormat="1" applyAlignment="1">
      <alignment horizontal="left"/>
    </xf>
    <xf numFmtId="0" fontId="7" fillId="0" borderId="0" xfId="0" applyFont="1"/>
    <xf numFmtId="4" fontId="7" fillId="0" borderId="0" xfId="0" applyNumberFormat="1" applyFont="1"/>
    <xf numFmtId="3" fontId="7" fillId="0" borderId="0" xfId="0" applyNumberFormat="1" applyFont="1"/>
    <xf numFmtId="164" fontId="8" fillId="5" borderId="10" xfId="0" applyNumberFormat="1" applyFont="1" applyFill="1" applyBorder="1" applyAlignment="1">
      <alignment horizontal="center" vertical="center" wrapText="1"/>
    </xf>
    <xf numFmtId="164" fontId="8" fillId="5" borderId="11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4" fontId="8" fillId="5" borderId="11" xfId="0" applyNumberFormat="1" applyFont="1" applyFill="1" applyBorder="1" applyAlignment="1">
      <alignment horizontal="center" vertical="center" wrapText="1"/>
    </xf>
    <xf numFmtId="3" fontId="8" fillId="5" borderId="1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5" xfId="0" applyFont="1" applyBorder="1"/>
    <xf numFmtId="0" fontId="7" fillId="0" borderId="9" xfId="0" applyFont="1" applyBorder="1"/>
    <xf numFmtId="17" fontId="7" fillId="0" borderId="9" xfId="0" applyNumberFormat="1" applyFont="1" applyBorder="1"/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 vertical="top"/>
    </xf>
    <xf numFmtId="0" fontId="7" fillId="0" borderId="13" xfId="0" applyFont="1" applyBorder="1"/>
    <xf numFmtId="0" fontId="7" fillId="0" borderId="1" xfId="0" applyFont="1" applyBorder="1"/>
    <xf numFmtId="17" fontId="7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3" fontId="7" fillId="0" borderId="16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/>
    </xf>
    <xf numFmtId="3" fontId="7" fillId="0" borderId="14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114300</xdr:rowOff>
    </xdr:from>
    <xdr:to>
      <xdr:col>5</xdr:col>
      <xdr:colOff>2895599</xdr:colOff>
      <xdr:row>8</xdr:row>
      <xdr:rowOff>86554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47932E-0782-4505-A347-5A13F1ACE82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114300"/>
          <a:ext cx="2628899" cy="1267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28"/>
  <sheetViews>
    <sheetView workbookViewId="0">
      <pane ySplit="1" topLeftCell="A2" activePane="bottomLeft" state="frozen"/>
      <selection pane="bottomLeft" activeCell="B5" sqref="B5"/>
    </sheetView>
  </sheetViews>
  <sheetFormatPr baseColWidth="10" defaultRowHeight="15" x14ac:dyDescent="0.25"/>
  <cols>
    <col min="2" max="2" width="32.85546875" bestFit="1" customWidth="1"/>
    <col min="3" max="3" width="16.28515625" bestFit="1" customWidth="1"/>
    <col min="4" max="4" width="16.28515625" customWidth="1"/>
    <col min="5" max="6" width="17.7109375" customWidth="1"/>
    <col min="7" max="7" width="14.140625" style="35" bestFit="1" customWidth="1"/>
    <col min="8" max="8" width="25" customWidth="1"/>
  </cols>
  <sheetData>
    <row r="1" spans="2:8" ht="15.75" x14ac:dyDescent="0.25">
      <c r="B1" s="1" t="s">
        <v>0</v>
      </c>
      <c r="E1" s="3"/>
      <c r="F1" s="3"/>
    </row>
    <row r="2" spans="2:8" ht="15.75" x14ac:dyDescent="0.25">
      <c r="B2" s="1"/>
      <c r="C2" s="2"/>
      <c r="D2" s="2"/>
      <c r="E2" s="3"/>
      <c r="F2" s="3"/>
    </row>
    <row r="3" spans="2:8" ht="15.75" x14ac:dyDescent="0.25">
      <c r="B3" s="1"/>
      <c r="C3" s="2"/>
      <c r="D3" s="2"/>
      <c r="E3" s="3"/>
      <c r="F3" s="3"/>
    </row>
    <row r="4" spans="2:8" ht="15.75" x14ac:dyDescent="0.25">
      <c r="B4" s="1"/>
      <c r="C4" s="2"/>
      <c r="D4" s="2"/>
      <c r="E4" s="3"/>
      <c r="F4" s="3"/>
    </row>
    <row r="5" spans="2:8" ht="15.75" x14ac:dyDescent="0.25">
      <c r="B5" s="2" t="s">
        <v>1</v>
      </c>
      <c r="C5" s="2"/>
      <c r="D5" s="2"/>
      <c r="E5" s="3"/>
      <c r="F5" s="3"/>
    </row>
    <row r="6" spans="2:8" ht="15.75" x14ac:dyDescent="0.25">
      <c r="B6" s="2"/>
      <c r="C6" s="2"/>
      <c r="D6" s="2"/>
      <c r="E6" s="3"/>
      <c r="F6" s="3"/>
    </row>
    <row r="7" spans="2:8" ht="15.75" x14ac:dyDescent="0.25">
      <c r="B7" s="3"/>
      <c r="C7" s="3"/>
      <c r="D7" s="3"/>
      <c r="E7" s="3"/>
      <c r="F7" s="3"/>
    </row>
    <row r="8" spans="2:8" ht="31.5" x14ac:dyDescent="0.25">
      <c r="B8" s="4" t="s">
        <v>2</v>
      </c>
      <c r="C8" s="4" t="s">
        <v>3</v>
      </c>
      <c r="D8" s="4"/>
      <c r="E8" s="4" t="s">
        <v>4</v>
      </c>
      <c r="F8" s="4" t="s">
        <v>4</v>
      </c>
      <c r="G8" s="36" t="s">
        <v>5</v>
      </c>
      <c r="H8" s="5" t="s">
        <v>6</v>
      </c>
    </row>
    <row r="9" spans="2:8" ht="15.75" x14ac:dyDescent="0.25">
      <c r="B9" s="6" t="s">
        <v>274</v>
      </c>
      <c r="C9" s="7" t="s">
        <v>7</v>
      </c>
      <c r="D9" s="7" t="s">
        <v>273</v>
      </c>
      <c r="E9" s="7" t="s">
        <v>8</v>
      </c>
      <c r="F9" s="7">
        <v>1000</v>
      </c>
      <c r="G9" s="37">
        <f>1000*25</f>
        <v>25000</v>
      </c>
      <c r="H9" s="8">
        <v>46997</v>
      </c>
    </row>
    <row r="10" spans="2:8" ht="15.75" x14ac:dyDescent="0.25">
      <c r="B10" s="6" t="s">
        <v>9</v>
      </c>
      <c r="C10" s="7" t="s">
        <v>10</v>
      </c>
      <c r="D10" s="7" t="s">
        <v>273</v>
      </c>
      <c r="E10" s="7" t="s">
        <v>11</v>
      </c>
      <c r="F10" s="7">
        <v>100</v>
      </c>
      <c r="G10" s="37">
        <f>100*26.03</f>
        <v>2603</v>
      </c>
      <c r="H10" s="8">
        <v>47150</v>
      </c>
    </row>
    <row r="11" spans="2:8" ht="15.75" x14ac:dyDescent="0.25">
      <c r="B11" s="6" t="s">
        <v>12</v>
      </c>
      <c r="C11" s="7" t="s">
        <v>13</v>
      </c>
      <c r="D11" s="7" t="s">
        <v>273</v>
      </c>
      <c r="E11" s="7" t="s">
        <v>14</v>
      </c>
      <c r="F11" s="7">
        <v>200</v>
      </c>
      <c r="G11" s="37">
        <f>200*21.99</f>
        <v>4398</v>
      </c>
      <c r="H11" s="8">
        <v>46874</v>
      </c>
    </row>
    <row r="12" spans="2:8" ht="15.75" x14ac:dyDescent="0.25">
      <c r="B12" s="6" t="s">
        <v>15</v>
      </c>
      <c r="C12" s="7" t="s">
        <v>16</v>
      </c>
      <c r="D12" s="7" t="s">
        <v>273</v>
      </c>
      <c r="E12" s="7" t="s">
        <v>17</v>
      </c>
      <c r="F12" s="7">
        <v>48</v>
      </c>
      <c r="G12" s="37">
        <f>48*35.2</f>
        <v>1689.6000000000001</v>
      </c>
      <c r="H12" s="8">
        <v>46692</v>
      </c>
    </row>
    <row r="13" spans="2:8" ht="15.75" x14ac:dyDescent="0.25">
      <c r="B13" s="6" t="s">
        <v>18</v>
      </c>
      <c r="C13" s="7" t="s">
        <v>7</v>
      </c>
      <c r="D13" s="7"/>
      <c r="E13" s="7">
        <v>101</v>
      </c>
      <c r="F13" s="7">
        <v>101</v>
      </c>
      <c r="G13" s="37">
        <f>101*4.3</f>
        <v>434.29999999999995</v>
      </c>
      <c r="H13" s="8">
        <v>46631</v>
      </c>
    </row>
    <row r="14" spans="2:8" ht="15.75" x14ac:dyDescent="0.25">
      <c r="B14" s="6" t="s">
        <v>19</v>
      </c>
      <c r="C14" s="7" t="s">
        <v>20</v>
      </c>
      <c r="D14" s="7" t="s">
        <v>273</v>
      </c>
      <c r="E14" s="7" t="s">
        <v>11</v>
      </c>
      <c r="F14" s="7">
        <v>100</v>
      </c>
      <c r="G14" s="37">
        <f>100*6</f>
        <v>600</v>
      </c>
      <c r="H14" s="8">
        <v>47027</v>
      </c>
    </row>
    <row r="15" spans="2:8" ht="15.75" x14ac:dyDescent="0.25">
      <c r="B15" s="6" t="s">
        <v>21</v>
      </c>
      <c r="C15" s="7" t="s">
        <v>20</v>
      </c>
      <c r="D15" s="7"/>
      <c r="E15" s="7">
        <v>1000</v>
      </c>
      <c r="F15" s="7">
        <v>1000</v>
      </c>
      <c r="G15" s="37">
        <f>1000*0.45</f>
        <v>450</v>
      </c>
      <c r="H15" s="8">
        <v>46966</v>
      </c>
    </row>
    <row r="16" spans="2:8" ht="15.75" x14ac:dyDescent="0.25">
      <c r="B16" s="6" t="s">
        <v>22</v>
      </c>
      <c r="C16" s="7" t="s">
        <v>13</v>
      </c>
      <c r="D16" s="7" t="s">
        <v>273</v>
      </c>
      <c r="E16" s="7" t="s">
        <v>23</v>
      </c>
      <c r="F16" s="7">
        <v>400</v>
      </c>
      <c r="G16" s="37">
        <f>400*12.97</f>
        <v>5188</v>
      </c>
      <c r="H16" s="8">
        <v>46905</v>
      </c>
    </row>
    <row r="17" spans="2:8" ht="15.75" x14ac:dyDescent="0.25">
      <c r="B17" s="6" t="s">
        <v>24</v>
      </c>
      <c r="C17" s="7" t="s">
        <v>20</v>
      </c>
      <c r="D17" s="7" t="s">
        <v>273</v>
      </c>
      <c r="E17" s="7" t="s">
        <v>25</v>
      </c>
      <c r="F17" s="7">
        <v>2100</v>
      </c>
      <c r="G17" s="37">
        <f>2100*1.19</f>
        <v>2499</v>
      </c>
      <c r="H17" s="8">
        <v>46966</v>
      </c>
    </row>
    <row r="18" spans="2:8" ht="15.75" x14ac:dyDescent="0.25">
      <c r="B18" s="6" t="s">
        <v>26</v>
      </c>
      <c r="C18" s="7" t="s">
        <v>20</v>
      </c>
      <c r="D18" s="7" t="s">
        <v>273</v>
      </c>
      <c r="E18" s="7" t="s">
        <v>27</v>
      </c>
      <c r="F18" s="7">
        <v>2500</v>
      </c>
      <c r="G18" s="37">
        <f>2500*3.94</f>
        <v>9850</v>
      </c>
      <c r="H18" s="8">
        <v>46692</v>
      </c>
    </row>
    <row r="19" spans="2:8" ht="15.75" x14ac:dyDescent="0.25">
      <c r="B19" s="6" t="s">
        <v>28</v>
      </c>
      <c r="C19" s="7" t="s">
        <v>29</v>
      </c>
      <c r="D19" s="7" t="s">
        <v>273</v>
      </c>
      <c r="E19" s="7" t="s">
        <v>30</v>
      </c>
      <c r="F19" s="7">
        <v>2000</v>
      </c>
      <c r="G19" s="37">
        <f>2000*8.78</f>
        <v>17560</v>
      </c>
      <c r="H19" s="8">
        <v>46631</v>
      </c>
    </row>
    <row r="20" spans="2:8" ht="15.75" x14ac:dyDescent="0.25">
      <c r="B20" s="6" t="s">
        <v>31</v>
      </c>
      <c r="C20" s="7" t="s">
        <v>13</v>
      </c>
      <c r="D20" s="7" t="s">
        <v>273</v>
      </c>
      <c r="E20" s="7" t="s">
        <v>32</v>
      </c>
      <c r="F20" s="7">
        <v>600</v>
      </c>
      <c r="G20" s="37">
        <f>600*32.78</f>
        <v>19668</v>
      </c>
      <c r="H20" s="8">
        <v>10959</v>
      </c>
    </row>
    <row r="21" spans="2:8" ht="15.75" x14ac:dyDescent="0.25">
      <c r="B21" s="6" t="s">
        <v>33</v>
      </c>
      <c r="C21" s="6" t="s">
        <v>20</v>
      </c>
      <c r="D21" s="6" t="s">
        <v>273</v>
      </c>
      <c r="E21" s="9" t="s">
        <v>34</v>
      </c>
      <c r="F21" s="9">
        <v>1368</v>
      </c>
      <c r="G21" s="37">
        <f>1368*5.39</f>
        <v>7373.5199999999995</v>
      </c>
      <c r="H21" s="8">
        <v>47119</v>
      </c>
    </row>
    <row r="22" spans="2:8" ht="15.75" x14ac:dyDescent="0.25">
      <c r="B22" s="6" t="s">
        <v>35</v>
      </c>
      <c r="C22" s="7" t="s">
        <v>7</v>
      </c>
      <c r="D22" s="7" t="s">
        <v>273</v>
      </c>
      <c r="E22" s="7" t="s">
        <v>36</v>
      </c>
      <c r="F22" s="7">
        <v>50</v>
      </c>
      <c r="G22" s="37">
        <f>50*32.06</f>
        <v>1603</v>
      </c>
      <c r="H22" s="8">
        <v>46388</v>
      </c>
    </row>
    <row r="23" spans="2:8" ht="15.75" x14ac:dyDescent="0.25">
      <c r="B23" s="6" t="s">
        <v>37</v>
      </c>
      <c r="C23" s="7" t="s">
        <v>38</v>
      </c>
      <c r="D23" s="7" t="s">
        <v>273</v>
      </c>
      <c r="E23" s="7" t="s">
        <v>39</v>
      </c>
      <c r="F23" s="7">
        <v>25</v>
      </c>
      <c r="G23" s="37">
        <f>25*126.5</f>
        <v>3162.5</v>
      </c>
      <c r="H23" s="8">
        <v>46813</v>
      </c>
    </row>
    <row r="24" spans="2:8" ht="15.75" x14ac:dyDescent="0.25">
      <c r="B24" s="6" t="s">
        <v>40</v>
      </c>
      <c r="C24" s="7" t="s">
        <v>41</v>
      </c>
      <c r="D24" s="7" t="s">
        <v>273</v>
      </c>
      <c r="E24" s="7" t="s">
        <v>42</v>
      </c>
      <c r="F24" s="7">
        <v>5000</v>
      </c>
      <c r="G24" s="37">
        <f>5000*1.03</f>
        <v>5150</v>
      </c>
      <c r="H24" s="8">
        <v>47209</v>
      </c>
    </row>
    <row r="25" spans="2:8" ht="15.75" x14ac:dyDescent="0.25">
      <c r="B25" s="6" t="s">
        <v>43</v>
      </c>
      <c r="C25" s="7" t="s">
        <v>41</v>
      </c>
      <c r="D25" s="7" t="s">
        <v>273</v>
      </c>
      <c r="E25" s="7" t="s">
        <v>44</v>
      </c>
      <c r="F25" s="7">
        <v>3000</v>
      </c>
      <c r="G25" s="37">
        <f>3000*2.73</f>
        <v>8190</v>
      </c>
      <c r="H25" s="8">
        <v>46844</v>
      </c>
    </row>
    <row r="26" spans="2:8" ht="15.75" x14ac:dyDescent="0.25">
      <c r="B26" s="6" t="s">
        <v>45</v>
      </c>
      <c r="C26" s="7" t="s">
        <v>46</v>
      </c>
      <c r="D26" s="7" t="s">
        <v>273</v>
      </c>
      <c r="E26" s="7" t="s">
        <v>47</v>
      </c>
      <c r="F26" s="7">
        <v>3800</v>
      </c>
      <c r="G26" s="37">
        <f>3800*8.1</f>
        <v>30780</v>
      </c>
      <c r="H26" s="8">
        <v>47362</v>
      </c>
    </row>
    <row r="27" spans="2:8" ht="15.75" x14ac:dyDescent="0.25">
      <c r="B27" s="6" t="s">
        <v>48</v>
      </c>
      <c r="C27" s="7" t="s">
        <v>20</v>
      </c>
      <c r="D27" s="7"/>
      <c r="E27" s="7">
        <v>5000</v>
      </c>
      <c r="F27" s="7">
        <v>5000</v>
      </c>
      <c r="G27" s="37">
        <f>5000*1.09</f>
        <v>5450</v>
      </c>
      <c r="H27" s="8">
        <v>46357</v>
      </c>
    </row>
    <row r="28" spans="2:8" ht="15.75" x14ac:dyDescent="0.25">
      <c r="B28" s="6" t="s">
        <v>49</v>
      </c>
      <c r="C28" s="7" t="s">
        <v>50</v>
      </c>
      <c r="D28" s="7" t="s">
        <v>273</v>
      </c>
      <c r="E28" s="7" t="s">
        <v>51</v>
      </c>
      <c r="F28" s="7">
        <v>6000</v>
      </c>
      <c r="G28" s="37">
        <f>6000*13.7</f>
        <v>82200</v>
      </c>
      <c r="H28" s="8">
        <v>46844</v>
      </c>
    </row>
    <row r="29" spans="2:8" ht="15.75" x14ac:dyDescent="0.25">
      <c r="B29" s="6" t="s">
        <v>52</v>
      </c>
      <c r="C29" s="6" t="s">
        <v>53</v>
      </c>
      <c r="D29" s="6" t="s">
        <v>273</v>
      </c>
      <c r="E29" s="9" t="s">
        <v>54</v>
      </c>
      <c r="F29" s="9">
        <v>500</v>
      </c>
      <c r="G29" s="37">
        <f>500*35.29</f>
        <v>17645</v>
      </c>
      <c r="H29" s="8">
        <v>47239</v>
      </c>
    </row>
    <row r="30" spans="2:8" ht="15.75" x14ac:dyDescent="0.25">
      <c r="B30" s="10" t="s">
        <v>55</v>
      </c>
      <c r="C30" s="7" t="s">
        <v>56</v>
      </c>
      <c r="D30" s="7"/>
      <c r="E30" s="7">
        <v>1000</v>
      </c>
      <c r="F30" s="7">
        <v>1000</v>
      </c>
      <c r="G30" s="37">
        <f>1000*90.2</f>
        <v>90200</v>
      </c>
      <c r="H30" s="8">
        <v>47362</v>
      </c>
    </row>
    <row r="31" spans="2:8" ht="15.75" x14ac:dyDescent="0.25">
      <c r="B31" s="6" t="s">
        <v>57</v>
      </c>
      <c r="C31" s="7" t="s">
        <v>41</v>
      </c>
      <c r="D31" s="7" t="s">
        <v>273</v>
      </c>
      <c r="E31" s="7" t="s">
        <v>58</v>
      </c>
      <c r="F31" s="7">
        <v>500</v>
      </c>
      <c r="G31" s="37">
        <f>500*0.59</f>
        <v>295</v>
      </c>
      <c r="H31" s="8">
        <v>46844</v>
      </c>
    </row>
    <row r="32" spans="2:8" ht="15.75" x14ac:dyDescent="0.25">
      <c r="B32" s="6" t="s">
        <v>59</v>
      </c>
      <c r="C32" s="7" t="s">
        <v>41</v>
      </c>
      <c r="D32" s="7" t="s">
        <v>273</v>
      </c>
      <c r="E32" s="7" t="s">
        <v>60</v>
      </c>
      <c r="F32" s="7">
        <v>300</v>
      </c>
      <c r="G32" s="37">
        <f>300*3.17</f>
        <v>951</v>
      </c>
      <c r="H32" s="8">
        <v>46661</v>
      </c>
    </row>
    <row r="33" spans="2:8" ht="15.75" x14ac:dyDescent="0.25">
      <c r="B33" s="6" t="s">
        <v>61</v>
      </c>
      <c r="C33" s="7" t="s">
        <v>62</v>
      </c>
      <c r="D33" s="7"/>
      <c r="E33" s="9">
        <v>200</v>
      </c>
      <c r="F33" s="9">
        <v>200</v>
      </c>
      <c r="G33" s="37">
        <f>200*129.8</f>
        <v>25960.000000000004</v>
      </c>
      <c r="H33" s="8">
        <v>46478</v>
      </c>
    </row>
    <row r="34" spans="2:8" ht="15.75" x14ac:dyDescent="0.25">
      <c r="B34" s="6" t="s">
        <v>63</v>
      </c>
      <c r="C34" s="7" t="s">
        <v>41</v>
      </c>
      <c r="D34" s="7" t="s">
        <v>273</v>
      </c>
      <c r="E34" s="7" t="s">
        <v>54</v>
      </c>
      <c r="F34" s="7">
        <v>500</v>
      </c>
      <c r="G34" s="37">
        <f>500*6.5</f>
        <v>3250</v>
      </c>
      <c r="H34" s="8">
        <v>47423</v>
      </c>
    </row>
    <row r="35" spans="2:8" ht="15.75" x14ac:dyDescent="0.25">
      <c r="B35" s="6" t="s">
        <v>64</v>
      </c>
      <c r="C35" s="7" t="s">
        <v>41</v>
      </c>
      <c r="D35" s="7"/>
      <c r="E35" s="7">
        <v>3800</v>
      </c>
      <c r="F35" s="7">
        <v>3800</v>
      </c>
      <c r="G35" s="37">
        <f>3800*6.59</f>
        <v>25042</v>
      </c>
      <c r="H35" s="8">
        <v>10990</v>
      </c>
    </row>
    <row r="36" spans="2:8" ht="15.75" x14ac:dyDescent="0.25">
      <c r="B36" s="6" t="s">
        <v>65</v>
      </c>
      <c r="C36" s="6" t="s">
        <v>41</v>
      </c>
      <c r="D36" s="6"/>
      <c r="E36" s="9">
        <v>2400</v>
      </c>
      <c r="F36" s="9">
        <v>2400</v>
      </c>
      <c r="G36" s="37">
        <f>2400*0.14</f>
        <v>336.00000000000006</v>
      </c>
      <c r="H36" s="8">
        <v>46813</v>
      </c>
    </row>
    <row r="37" spans="2:8" ht="15.75" x14ac:dyDescent="0.25">
      <c r="B37" s="6" t="s">
        <v>66</v>
      </c>
      <c r="C37" s="7" t="s">
        <v>38</v>
      </c>
      <c r="D37" s="7" t="s">
        <v>273</v>
      </c>
      <c r="E37" s="7" t="s">
        <v>67</v>
      </c>
      <c r="F37" s="7">
        <v>20</v>
      </c>
      <c r="G37" s="37">
        <f>20*16.5</f>
        <v>330</v>
      </c>
      <c r="H37" s="8">
        <v>47423</v>
      </c>
    </row>
    <row r="38" spans="2:8" ht="15.75" x14ac:dyDescent="0.25">
      <c r="B38" s="6" t="s">
        <v>68</v>
      </c>
      <c r="C38" s="7" t="s">
        <v>41</v>
      </c>
      <c r="D38" s="7" t="s">
        <v>273</v>
      </c>
      <c r="E38" s="7" t="s">
        <v>42</v>
      </c>
      <c r="F38" s="7">
        <v>5000</v>
      </c>
      <c r="G38" s="37">
        <f>5000*0.61</f>
        <v>3050</v>
      </c>
      <c r="H38" s="8">
        <v>46844</v>
      </c>
    </row>
    <row r="39" spans="2:8" ht="15.75" x14ac:dyDescent="0.25">
      <c r="B39" s="6" t="s">
        <v>69</v>
      </c>
      <c r="C39" s="7" t="s">
        <v>70</v>
      </c>
      <c r="D39" s="7" t="s">
        <v>62</v>
      </c>
      <c r="E39" s="7" t="s">
        <v>71</v>
      </c>
      <c r="F39" s="7">
        <v>50</v>
      </c>
      <c r="G39" s="37">
        <f>50*45.56</f>
        <v>2278</v>
      </c>
      <c r="H39" s="8">
        <v>46813</v>
      </c>
    </row>
    <row r="40" spans="2:8" ht="15.75" x14ac:dyDescent="0.25">
      <c r="B40" s="6" t="s">
        <v>72</v>
      </c>
      <c r="C40" s="7" t="s">
        <v>73</v>
      </c>
      <c r="D40" s="7" t="s">
        <v>273</v>
      </c>
      <c r="E40" s="7" t="s">
        <v>74</v>
      </c>
      <c r="F40" s="7">
        <v>35</v>
      </c>
      <c r="G40" s="37">
        <f>35*11.55</f>
        <v>404.25</v>
      </c>
      <c r="H40" s="8">
        <v>47270</v>
      </c>
    </row>
    <row r="41" spans="2:8" ht="15.75" x14ac:dyDescent="0.25">
      <c r="B41" s="6" t="s">
        <v>72</v>
      </c>
      <c r="C41" s="7" t="s">
        <v>75</v>
      </c>
      <c r="D41" s="7" t="s">
        <v>273</v>
      </c>
      <c r="E41" s="7" t="s">
        <v>76</v>
      </c>
      <c r="F41" s="7">
        <v>30</v>
      </c>
      <c r="G41" s="37">
        <f>30*39.08</f>
        <v>1172.3999999999999</v>
      </c>
      <c r="H41" s="8">
        <v>47423</v>
      </c>
    </row>
    <row r="42" spans="2:8" ht="15.75" x14ac:dyDescent="0.25">
      <c r="B42" s="6" t="s">
        <v>77</v>
      </c>
      <c r="C42" s="7" t="s">
        <v>16</v>
      </c>
      <c r="D42" s="7" t="s">
        <v>273</v>
      </c>
      <c r="E42" s="7" t="s">
        <v>36</v>
      </c>
      <c r="F42" s="7">
        <v>50</v>
      </c>
      <c r="G42" s="37">
        <f>50*139.37</f>
        <v>6968.5</v>
      </c>
      <c r="H42" s="8">
        <v>46966</v>
      </c>
    </row>
    <row r="43" spans="2:8" ht="50.1" customHeight="1" x14ac:dyDescent="0.25">
      <c r="B43" s="11" t="s">
        <v>78</v>
      </c>
      <c r="C43" s="6" t="s">
        <v>79</v>
      </c>
      <c r="D43" s="6" t="s">
        <v>273</v>
      </c>
      <c r="E43" s="9" t="s">
        <v>36</v>
      </c>
      <c r="F43" s="9">
        <v>50</v>
      </c>
      <c r="G43" s="37">
        <f>50*311.3</f>
        <v>15565</v>
      </c>
      <c r="H43" s="8">
        <v>46539</v>
      </c>
    </row>
    <row r="44" spans="2:8" ht="15.75" x14ac:dyDescent="0.25">
      <c r="B44" s="6" t="s">
        <v>80</v>
      </c>
      <c r="C44" s="7" t="s">
        <v>41</v>
      </c>
      <c r="D44" s="7"/>
      <c r="E44" s="7">
        <v>1000</v>
      </c>
      <c r="F44" s="7">
        <v>1000</v>
      </c>
      <c r="G44" s="37">
        <f>1000*1.5</f>
        <v>1500</v>
      </c>
      <c r="H44" s="8">
        <v>47270</v>
      </c>
    </row>
    <row r="45" spans="2:8" ht="15.75" x14ac:dyDescent="0.25">
      <c r="B45" s="6" t="s">
        <v>81</v>
      </c>
      <c r="C45" s="7" t="s">
        <v>41</v>
      </c>
      <c r="D45" s="7"/>
      <c r="E45" s="7">
        <v>500</v>
      </c>
      <c r="F45" s="7">
        <v>500</v>
      </c>
      <c r="G45" s="37">
        <f>500*0.25</f>
        <v>125</v>
      </c>
      <c r="H45" s="8">
        <v>46966</v>
      </c>
    </row>
    <row r="46" spans="2:8" ht="15.75" x14ac:dyDescent="0.25">
      <c r="B46" s="6" t="s">
        <v>82</v>
      </c>
      <c r="C46" s="7" t="s">
        <v>41</v>
      </c>
      <c r="D46" s="7" t="s">
        <v>273</v>
      </c>
      <c r="E46" s="7" t="s">
        <v>83</v>
      </c>
      <c r="F46" s="7">
        <v>2300</v>
      </c>
      <c r="G46" s="37">
        <f>2300*0.88</f>
        <v>2024</v>
      </c>
      <c r="H46" s="8">
        <v>46631</v>
      </c>
    </row>
    <row r="47" spans="2:8" ht="15.75" x14ac:dyDescent="0.25">
      <c r="B47" s="6" t="s">
        <v>84</v>
      </c>
      <c r="C47" s="7" t="s">
        <v>85</v>
      </c>
      <c r="D47" s="7" t="s">
        <v>62</v>
      </c>
      <c r="E47" s="7" t="s">
        <v>86</v>
      </c>
      <c r="F47" s="7">
        <v>800</v>
      </c>
      <c r="G47" s="37">
        <f>800*2.26</f>
        <v>1807.9999999999998</v>
      </c>
      <c r="H47" s="8">
        <v>47362</v>
      </c>
    </row>
    <row r="48" spans="2:8" ht="15.75" x14ac:dyDescent="0.25">
      <c r="B48" s="6" t="s">
        <v>87</v>
      </c>
      <c r="C48" s="7" t="s">
        <v>41</v>
      </c>
      <c r="D48" s="7" t="s">
        <v>273</v>
      </c>
      <c r="E48" s="7" t="s">
        <v>88</v>
      </c>
      <c r="F48" s="7">
        <v>7000</v>
      </c>
      <c r="G48" s="37">
        <f>7000*1.6</f>
        <v>11200</v>
      </c>
      <c r="H48" s="8">
        <v>46844</v>
      </c>
    </row>
    <row r="49" spans="2:8" ht="15.75" x14ac:dyDescent="0.25">
      <c r="B49" s="6" t="s">
        <v>89</v>
      </c>
      <c r="C49" s="7" t="s">
        <v>41</v>
      </c>
      <c r="D49" s="7"/>
      <c r="E49" s="7">
        <v>1000</v>
      </c>
      <c r="F49" s="7">
        <v>1000</v>
      </c>
      <c r="G49" s="37">
        <f>100*0.25</f>
        <v>25</v>
      </c>
      <c r="H49" s="8">
        <v>46813</v>
      </c>
    </row>
    <row r="50" spans="2:8" ht="15.75" x14ac:dyDescent="0.25">
      <c r="B50" s="6" t="s">
        <v>90</v>
      </c>
      <c r="C50" s="7" t="s">
        <v>41</v>
      </c>
      <c r="D50" s="7" t="s">
        <v>273</v>
      </c>
      <c r="E50" s="7" t="s">
        <v>8</v>
      </c>
      <c r="F50" s="7">
        <v>1000</v>
      </c>
      <c r="G50" s="37">
        <f>1000*37.4</f>
        <v>37400</v>
      </c>
      <c r="H50" s="8">
        <v>46874</v>
      </c>
    </row>
    <row r="51" spans="2:8" ht="15.75" x14ac:dyDescent="0.25">
      <c r="B51" s="6" t="s">
        <v>91</v>
      </c>
      <c r="C51" s="7" t="s">
        <v>16</v>
      </c>
      <c r="D51" s="7" t="s">
        <v>273</v>
      </c>
      <c r="E51" s="7" t="s">
        <v>27</v>
      </c>
      <c r="F51" s="7">
        <v>2500</v>
      </c>
      <c r="G51" s="37">
        <f>2500*37.4</f>
        <v>93500</v>
      </c>
      <c r="H51" s="8">
        <v>46631</v>
      </c>
    </row>
    <row r="52" spans="2:8" ht="15.75" x14ac:dyDescent="0.25">
      <c r="B52" s="6" t="s">
        <v>92</v>
      </c>
      <c r="C52" s="7" t="s">
        <v>93</v>
      </c>
      <c r="D52" s="7" t="s">
        <v>273</v>
      </c>
      <c r="E52" s="7" t="s">
        <v>94</v>
      </c>
      <c r="F52" s="7">
        <v>8600</v>
      </c>
      <c r="G52" s="37">
        <f>8600*9.14</f>
        <v>78604</v>
      </c>
      <c r="H52" s="8">
        <v>46966</v>
      </c>
    </row>
    <row r="53" spans="2:8" ht="15.75" x14ac:dyDescent="0.25">
      <c r="B53" s="6" t="s">
        <v>95</v>
      </c>
      <c r="C53" s="12" t="s">
        <v>38</v>
      </c>
      <c r="D53" s="12" t="s">
        <v>273</v>
      </c>
      <c r="E53" s="7" t="s">
        <v>96</v>
      </c>
      <c r="F53" s="7">
        <v>125</v>
      </c>
      <c r="G53" s="37">
        <f>125*32.55</f>
        <v>4068.7499999999995</v>
      </c>
      <c r="H53" s="8">
        <v>47423</v>
      </c>
    </row>
    <row r="54" spans="2:8" ht="15.75" x14ac:dyDescent="0.25">
      <c r="B54" s="6" t="s">
        <v>97</v>
      </c>
      <c r="C54" s="6" t="s">
        <v>98</v>
      </c>
      <c r="D54" s="6" t="s">
        <v>273</v>
      </c>
      <c r="E54" s="9" t="s">
        <v>14</v>
      </c>
      <c r="F54" s="9">
        <v>200</v>
      </c>
      <c r="G54" s="37">
        <f>200*225.5</f>
        <v>45100</v>
      </c>
      <c r="H54" s="8">
        <v>46966</v>
      </c>
    </row>
    <row r="55" spans="2:8" ht="15.75" x14ac:dyDescent="0.25">
      <c r="B55" s="6" t="s">
        <v>99</v>
      </c>
      <c r="C55" s="7" t="s">
        <v>20</v>
      </c>
      <c r="D55" s="7" t="s">
        <v>273</v>
      </c>
      <c r="E55" s="7" t="s">
        <v>27</v>
      </c>
      <c r="F55" s="7">
        <v>2500</v>
      </c>
      <c r="G55" s="37">
        <f>2500*0.41</f>
        <v>1025</v>
      </c>
      <c r="H55" s="8">
        <v>46966</v>
      </c>
    </row>
    <row r="56" spans="2:8" ht="15.75" x14ac:dyDescent="0.25">
      <c r="B56" s="6" t="s">
        <v>100</v>
      </c>
      <c r="C56" s="7" t="s">
        <v>16</v>
      </c>
      <c r="D56" s="7"/>
      <c r="E56" s="7">
        <v>75</v>
      </c>
      <c r="F56" s="7">
        <v>75</v>
      </c>
      <c r="G56" s="37">
        <f>75*24.61</f>
        <v>1845.75</v>
      </c>
      <c r="H56" s="8">
        <v>47058</v>
      </c>
    </row>
    <row r="57" spans="2:8" ht="15.75" x14ac:dyDescent="0.25">
      <c r="B57" s="6" t="s">
        <v>101</v>
      </c>
      <c r="C57" s="7" t="s">
        <v>16</v>
      </c>
      <c r="D57" s="7"/>
      <c r="E57" s="7">
        <v>70</v>
      </c>
      <c r="F57" s="7">
        <v>70</v>
      </c>
      <c r="G57" s="37">
        <f>70*24.61</f>
        <v>1722.7</v>
      </c>
      <c r="H57" s="8">
        <v>47392</v>
      </c>
    </row>
    <row r="58" spans="2:8" ht="15.75" x14ac:dyDescent="0.25">
      <c r="B58" s="6" t="s">
        <v>102</v>
      </c>
      <c r="C58" s="7" t="s">
        <v>20</v>
      </c>
      <c r="D58" s="7"/>
      <c r="E58" s="7">
        <v>3000</v>
      </c>
      <c r="F58" s="7">
        <v>3000</v>
      </c>
      <c r="G58" s="37">
        <f>3000*0.55</f>
        <v>1650.0000000000002</v>
      </c>
      <c r="H58" s="8">
        <v>46692</v>
      </c>
    </row>
    <row r="59" spans="2:8" ht="15.75" x14ac:dyDescent="0.25">
      <c r="B59" s="6" t="s">
        <v>103</v>
      </c>
      <c r="C59" s="7" t="s">
        <v>104</v>
      </c>
      <c r="D59" s="7"/>
      <c r="E59" s="7">
        <v>2000</v>
      </c>
      <c r="F59" s="7">
        <v>2000</v>
      </c>
      <c r="G59" s="37">
        <f>2000*0.19</f>
        <v>380</v>
      </c>
      <c r="H59" s="8">
        <v>46661</v>
      </c>
    </row>
    <row r="60" spans="2:8" ht="15.75" x14ac:dyDescent="0.25">
      <c r="B60" s="6" t="s">
        <v>105</v>
      </c>
      <c r="C60" s="7" t="s">
        <v>38</v>
      </c>
      <c r="D60" s="7" t="s">
        <v>273</v>
      </c>
      <c r="E60" s="7" t="s">
        <v>106</v>
      </c>
      <c r="F60" s="7">
        <v>131</v>
      </c>
      <c r="G60" s="37">
        <f>131*31.57</f>
        <v>4135.67</v>
      </c>
      <c r="H60" s="8">
        <v>46692</v>
      </c>
    </row>
    <row r="61" spans="2:8" ht="15.75" x14ac:dyDescent="0.25">
      <c r="B61" s="6" t="s">
        <v>107</v>
      </c>
      <c r="C61" s="6" t="s">
        <v>98</v>
      </c>
      <c r="D61" s="6" t="s">
        <v>273</v>
      </c>
      <c r="E61" s="9" t="s">
        <v>108</v>
      </c>
      <c r="F61" s="9">
        <v>46</v>
      </c>
      <c r="G61" s="37">
        <f>45*667.5</f>
        <v>30037.5</v>
      </c>
      <c r="H61" s="8">
        <v>46661</v>
      </c>
    </row>
    <row r="62" spans="2:8" ht="15.75" x14ac:dyDescent="0.25">
      <c r="B62" s="6" t="s">
        <v>109</v>
      </c>
      <c r="C62" s="7" t="s">
        <v>20</v>
      </c>
      <c r="D62" s="7"/>
      <c r="E62" s="7">
        <v>2200</v>
      </c>
      <c r="F62" s="7">
        <v>2200</v>
      </c>
      <c r="G62" s="37">
        <f>2200*0.66</f>
        <v>1452</v>
      </c>
      <c r="H62" s="8">
        <v>46935</v>
      </c>
    </row>
    <row r="63" spans="2:8" ht="15.75" x14ac:dyDescent="0.25">
      <c r="B63" s="6" t="s">
        <v>110</v>
      </c>
      <c r="C63" s="6" t="s">
        <v>16</v>
      </c>
      <c r="D63" s="6" t="s">
        <v>273</v>
      </c>
      <c r="E63" s="9" t="s">
        <v>111</v>
      </c>
      <c r="F63" s="9">
        <v>105</v>
      </c>
      <c r="G63" s="37">
        <f>105*312.51</f>
        <v>32813.549999999996</v>
      </c>
      <c r="H63" s="8">
        <v>46631</v>
      </c>
    </row>
    <row r="64" spans="2:8" ht="15.75" x14ac:dyDescent="0.25">
      <c r="B64" s="6" t="s">
        <v>112</v>
      </c>
      <c r="C64" s="7" t="s">
        <v>113</v>
      </c>
      <c r="D64" s="7"/>
      <c r="E64" s="7">
        <v>1000</v>
      </c>
      <c r="F64" s="7">
        <v>1000</v>
      </c>
      <c r="G64" s="37">
        <f>1000*46.2</f>
        <v>46200</v>
      </c>
      <c r="H64" s="8">
        <v>46813</v>
      </c>
    </row>
    <row r="65" spans="2:8" ht="15.75" x14ac:dyDescent="0.25">
      <c r="B65" s="6" t="s">
        <v>114</v>
      </c>
      <c r="C65" s="7" t="s">
        <v>93</v>
      </c>
      <c r="D65" s="7" t="s">
        <v>273</v>
      </c>
      <c r="E65" s="7" t="s">
        <v>115</v>
      </c>
      <c r="F65" s="7">
        <v>700</v>
      </c>
      <c r="G65" s="37">
        <f>700*0.62</f>
        <v>434</v>
      </c>
      <c r="H65" s="8">
        <v>47088</v>
      </c>
    </row>
    <row r="66" spans="2:8" ht="15.75" x14ac:dyDescent="0.25">
      <c r="B66" s="6" t="s">
        <v>116</v>
      </c>
      <c r="C66" s="7" t="s">
        <v>20</v>
      </c>
      <c r="D66" s="7"/>
      <c r="E66" s="7">
        <v>2000</v>
      </c>
      <c r="F66" s="7">
        <v>2000</v>
      </c>
      <c r="G66" s="37">
        <f>2000*1.36</f>
        <v>2720</v>
      </c>
      <c r="H66" s="8">
        <v>46905</v>
      </c>
    </row>
    <row r="67" spans="2:8" ht="15.75" x14ac:dyDescent="0.25">
      <c r="B67" s="3"/>
      <c r="C67" s="13"/>
      <c r="D67" s="13"/>
      <c r="E67" s="13"/>
      <c r="F67" s="13"/>
      <c r="H67" s="14"/>
    </row>
    <row r="68" spans="2:8" ht="15.75" x14ac:dyDescent="0.25">
      <c r="B68" s="3"/>
      <c r="C68" s="13"/>
      <c r="D68" s="13"/>
      <c r="E68" s="13"/>
      <c r="F68" s="13"/>
      <c r="H68" s="14"/>
    </row>
    <row r="69" spans="2:8" ht="15.75" x14ac:dyDescent="0.25">
      <c r="B69" s="1" t="s">
        <v>117</v>
      </c>
    </row>
    <row r="70" spans="2:8" ht="15.75" x14ac:dyDescent="0.25">
      <c r="B70" s="29"/>
      <c r="C70" s="31"/>
      <c r="D70" s="15"/>
      <c r="E70" s="33"/>
      <c r="F70" s="16"/>
      <c r="G70" s="38"/>
      <c r="H70" s="31" t="s">
        <v>118</v>
      </c>
    </row>
    <row r="71" spans="2:8" ht="15.75" x14ac:dyDescent="0.25">
      <c r="B71" s="30"/>
      <c r="C71" s="32"/>
      <c r="D71" s="17"/>
      <c r="E71" s="34"/>
      <c r="F71" s="18"/>
      <c r="G71" s="39"/>
      <c r="H71" s="32"/>
    </row>
    <row r="72" spans="2:8" ht="31.5" x14ac:dyDescent="0.25">
      <c r="B72" s="20" t="s">
        <v>119</v>
      </c>
      <c r="C72" s="21" t="s">
        <v>120</v>
      </c>
      <c r="D72" s="43"/>
      <c r="E72" s="22" t="s">
        <v>121</v>
      </c>
      <c r="F72" s="22"/>
      <c r="G72" s="40" t="s">
        <v>122</v>
      </c>
      <c r="H72" s="23" t="s">
        <v>123</v>
      </c>
    </row>
    <row r="73" spans="2:8" ht="15.75" x14ac:dyDescent="0.25">
      <c r="B73" s="24" t="s">
        <v>124</v>
      </c>
      <c r="C73" s="25" t="s">
        <v>125</v>
      </c>
      <c r="D73" s="28"/>
      <c r="E73" s="26">
        <v>917</v>
      </c>
      <c r="F73" s="28"/>
      <c r="G73" s="41" t="s">
        <v>126</v>
      </c>
      <c r="H73" s="27" t="s">
        <v>127</v>
      </c>
    </row>
    <row r="74" spans="2:8" ht="15.75" x14ac:dyDescent="0.25">
      <c r="B74" s="24" t="s">
        <v>128</v>
      </c>
      <c r="C74" s="25" t="s">
        <v>129</v>
      </c>
      <c r="D74" s="28"/>
      <c r="E74" s="28">
        <v>16</v>
      </c>
      <c r="F74" s="28"/>
      <c r="G74" s="42" t="s">
        <v>130</v>
      </c>
      <c r="H74" s="27" t="s">
        <v>131</v>
      </c>
    </row>
    <row r="75" spans="2:8" ht="15.75" x14ac:dyDescent="0.25">
      <c r="B75" s="24" t="s">
        <v>132</v>
      </c>
      <c r="C75" s="25" t="s">
        <v>129</v>
      </c>
      <c r="D75" s="28"/>
      <c r="E75" s="28">
        <v>2</v>
      </c>
      <c r="F75" s="28"/>
      <c r="G75" s="42" t="s">
        <v>133</v>
      </c>
      <c r="H75" s="27" t="s">
        <v>134</v>
      </c>
    </row>
    <row r="76" spans="2:8" ht="15.75" x14ac:dyDescent="0.25">
      <c r="B76" s="24" t="s">
        <v>135</v>
      </c>
      <c r="C76" s="25" t="s">
        <v>129</v>
      </c>
      <c r="D76" s="28"/>
      <c r="E76" s="28">
        <v>5</v>
      </c>
      <c r="F76" s="28"/>
      <c r="G76" s="42" t="s">
        <v>133</v>
      </c>
      <c r="H76" s="27" t="s">
        <v>136</v>
      </c>
    </row>
    <row r="77" spans="2:8" ht="15.75" x14ac:dyDescent="0.25">
      <c r="B77" s="24" t="s">
        <v>137</v>
      </c>
      <c r="C77" s="25" t="s">
        <v>62</v>
      </c>
      <c r="D77" s="28"/>
      <c r="E77" s="28">
        <v>1</v>
      </c>
      <c r="F77" s="28"/>
      <c r="G77" s="42" t="s">
        <v>138</v>
      </c>
      <c r="H77" s="27" t="s">
        <v>139</v>
      </c>
    </row>
    <row r="78" spans="2:8" ht="15.75" x14ac:dyDescent="0.25">
      <c r="B78" s="24" t="s">
        <v>140</v>
      </c>
      <c r="C78" s="25" t="s">
        <v>141</v>
      </c>
      <c r="D78" s="28"/>
      <c r="E78" s="28">
        <v>1</v>
      </c>
      <c r="F78" s="28"/>
      <c r="G78" s="42" t="s">
        <v>142</v>
      </c>
      <c r="H78" s="27" t="s">
        <v>143</v>
      </c>
    </row>
    <row r="79" spans="2:8" ht="15.75" x14ac:dyDescent="0.25">
      <c r="B79" s="24" t="s">
        <v>144</v>
      </c>
      <c r="C79" s="25" t="s">
        <v>141</v>
      </c>
      <c r="D79" s="28"/>
      <c r="E79" s="28">
        <v>1</v>
      </c>
      <c r="F79" s="28"/>
      <c r="G79" s="42" t="s">
        <v>145</v>
      </c>
      <c r="H79" s="27" t="s">
        <v>146</v>
      </c>
    </row>
    <row r="80" spans="2:8" ht="15.75" x14ac:dyDescent="0.25">
      <c r="B80" s="24" t="s">
        <v>147</v>
      </c>
      <c r="C80" s="25" t="s">
        <v>148</v>
      </c>
      <c r="D80" s="28"/>
      <c r="E80" s="28">
        <v>4</v>
      </c>
      <c r="F80" s="28"/>
      <c r="G80" s="42" t="s">
        <v>149</v>
      </c>
      <c r="H80" s="27" t="s">
        <v>150</v>
      </c>
    </row>
    <row r="81" spans="2:8" ht="15.75" x14ac:dyDescent="0.25">
      <c r="B81" s="24" t="s">
        <v>151</v>
      </c>
      <c r="C81" s="25" t="s">
        <v>141</v>
      </c>
      <c r="D81" s="28"/>
      <c r="E81" s="28">
        <v>1</v>
      </c>
      <c r="F81" s="28"/>
      <c r="G81" s="42" t="s">
        <v>152</v>
      </c>
      <c r="H81" s="27" t="s">
        <v>153</v>
      </c>
    </row>
    <row r="82" spans="2:8" ht="15.75" x14ac:dyDescent="0.25">
      <c r="B82" s="24" t="s">
        <v>154</v>
      </c>
      <c r="C82" s="25" t="s">
        <v>62</v>
      </c>
      <c r="D82" s="28"/>
      <c r="E82" s="28">
        <v>1</v>
      </c>
      <c r="F82" s="28"/>
      <c r="G82" s="42" t="s">
        <v>155</v>
      </c>
      <c r="H82" s="27" t="s">
        <v>156</v>
      </c>
    </row>
    <row r="83" spans="2:8" ht="15.75" x14ac:dyDescent="0.25">
      <c r="B83" s="24" t="s">
        <v>157</v>
      </c>
      <c r="C83" s="25" t="s">
        <v>129</v>
      </c>
      <c r="D83" s="28"/>
      <c r="E83" s="28">
        <v>3</v>
      </c>
      <c r="F83" s="28"/>
      <c r="G83" s="42" t="s">
        <v>158</v>
      </c>
      <c r="H83" s="27" t="s">
        <v>159</v>
      </c>
    </row>
    <row r="84" spans="2:8" ht="15.75" x14ac:dyDescent="0.25">
      <c r="B84" s="24" t="s">
        <v>160</v>
      </c>
      <c r="C84" s="25" t="s">
        <v>141</v>
      </c>
      <c r="D84" s="28"/>
      <c r="E84" s="28">
        <v>1</v>
      </c>
      <c r="F84" s="28"/>
      <c r="G84" s="42" t="s">
        <v>161</v>
      </c>
      <c r="H84" s="27" t="s">
        <v>162</v>
      </c>
    </row>
    <row r="85" spans="2:8" ht="15.75" x14ac:dyDescent="0.25">
      <c r="B85" s="24" t="s">
        <v>163</v>
      </c>
      <c r="C85" s="25" t="s">
        <v>129</v>
      </c>
      <c r="D85" s="28"/>
      <c r="E85" s="28">
        <v>5</v>
      </c>
      <c r="F85" s="28"/>
      <c r="G85" s="42" t="s">
        <v>164</v>
      </c>
      <c r="H85" s="27" t="s">
        <v>165</v>
      </c>
    </row>
    <row r="86" spans="2:8" ht="15.75" x14ac:dyDescent="0.25">
      <c r="B86" s="24" t="s">
        <v>166</v>
      </c>
      <c r="C86" s="25" t="s">
        <v>129</v>
      </c>
      <c r="D86" s="28"/>
      <c r="E86" s="28">
        <v>4</v>
      </c>
      <c r="F86" s="28"/>
      <c r="G86" s="42" t="s">
        <v>167</v>
      </c>
      <c r="H86" s="27" t="s">
        <v>168</v>
      </c>
    </row>
    <row r="87" spans="2:8" ht="15.75" x14ac:dyDescent="0.25">
      <c r="B87" s="24" t="s">
        <v>169</v>
      </c>
      <c r="C87" s="25" t="s">
        <v>129</v>
      </c>
      <c r="D87" s="28"/>
      <c r="E87" s="28">
        <v>4</v>
      </c>
      <c r="F87" s="28"/>
      <c r="G87" s="42" t="s">
        <v>167</v>
      </c>
      <c r="H87" s="27" t="s">
        <v>168</v>
      </c>
    </row>
    <row r="88" spans="2:8" ht="15.75" x14ac:dyDescent="0.25">
      <c r="B88" s="24" t="s">
        <v>170</v>
      </c>
      <c r="C88" s="25" t="s">
        <v>129</v>
      </c>
      <c r="D88" s="28"/>
      <c r="E88" s="28">
        <v>3</v>
      </c>
      <c r="F88" s="28"/>
      <c r="G88" s="42" t="s">
        <v>171</v>
      </c>
      <c r="H88" s="27" t="s">
        <v>172</v>
      </c>
    </row>
    <row r="89" spans="2:8" ht="15.75" x14ac:dyDescent="0.25">
      <c r="B89" s="24" t="s">
        <v>173</v>
      </c>
      <c r="C89" s="25" t="s">
        <v>129</v>
      </c>
      <c r="D89" s="28"/>
      <c r="E89" s="28">
        <v>3</v>
      </c>
      <c r="F89" s="28"/>
      <c r="G89" s="42" t="s">
        <v>174</v>
      </c>
      <c r="H89" s="27" t="s">
        <v>175</v>
      </c>
    </row>
    <row r="90" spans="2:8" ht="15.75" x14ac:dyDescent="0.25">
      <c r="B90" s="24" t="s">
        <v>176</v>
      </c>
      <c r="C90" s="25" t="s">
        <v>129</v>
      </c>
      <c r="D90" s="28"/>
      <c r="E90" s="28">
        <v>4</v>
      </c>
      <c r="F90" s="28"/>
      <c r="G90" s="42" t="s">
        <v>177</v>
      </c>
      <c r="H90" s="27" t="s">
        <v>178</v>
      </c>
    </row>
    <row r="91" spans="2:8" ht="15.75" x14ac:dyDescent="0.25">
      <c r="B91" s="24" t="s">
        <v>179</v>
      </c>
      <c r="C91" s="25" t="s">
        <v>129</v>
      </c>
      <c r="D91" s="28"/>
      <c r="E91" s="28">
        <v>4</v>
      </c>
      <c r="F91" s="28"/>
      <c r="G91" s="42" t="s">
        <v>180</v>
      </c>
      <c r="H91" s="27" t="s">
        <v>181</v>
      </c>
    </row>
    <row r="92" spans="2:8" ht="15.75" x14ac:dyDescent="0.25">
      <c r="B92" s="24" t="s">
        <v>182</v>
      </c>
      <c r="C92" s="25" t="s">
        <v>129</v>
      </c>
      <c r="D92" s="28"/>
      <c r="E92" s="28">
        <v>5</v>
      </c>
      <c r="F92" s="28"/>
      <c r="G92" s="42" t="s">
        <v>183</v>
      </c>
      <c r="H92" s="27" t="s">
        <v>184</v>
      </c>
    </row>
    <row r="93" spans="2:8" ht="15.75" x14ac:dyDescent="0.25">
      <c r="B93" s="24" t="s">
        <v>185</v>
      </c>
      <c r="C93" s="25" t="s">
        <v>129</v>
      </c>
      <c r="D93" s="28"/>
      <c r="E93" s="28">
        <v>4</v>
      </c>
      <c r="F93" s="28"/>
      <c r="G93" s="42" t="s">
        <v>186</v>
      </c>
      <c r="H93" s="27" t="s">
        <v>187</v>
      </c>
    </row>
    <row r="94" spans="2:8" ht="15.75" x14ac:dyDescent="0.25">
      <c r="B94" s="24" t="s">
        <v>188</v>
      </c>
      <c r="C94" s="25" t="s">
        <v>129</v>
      </c>
      <c r="D94" s="28"/>
      <c r="E94" s="28">
        <v>4</v>
      </c>
      <c r="F94" s="28"/>
      <c r="G94" s="42" t="s">
        <v>189</v>
      </c>
      <c r="H94" s="27" t="s">
        <v>190</v>
      </c>
    </row>
    <row r="95" spans="2:8" ht="15.75" x14ac:dyDescent="0.25">
      <c r="B95" s="24" t="s">
        <v>191</v>
      </c>
      <c r="C95" s="25" t="s">
        <v>192</v>
      </c>
      <c r="D95" s="28"/>
      <c r="E95" s="28">
        <v>15</v>
      </c>
      <c r="F95" s="28"/>
      <c r="G95" s="42" t="s">
        <v>193</v>
      </c>
      <c r="H95" s="27" t="s">
        <v>194</v>
      </c>
    </row>
    <row r="96" spans="2:8" ht="15.75" x14ac:dyDescent="0.25">
      <c r="B96" s="24" t="s">
        <v>195</v>
      </c>
      <c r="C96" s="25" t="s">
        <v>192</v>
      </c>
      <c r="D96" s="28"/>
      <c r="E96" s="28">
        <v>22</v>
      </c>
      <c r="F96" s="28"/>
      <c r="G96" s="42" t="s">
        <v>196</v>
      </c>
      <c r="H96" s="27" t="s">
        <v>197</v>
      </c>
    </row>
    <row r="97" spans="2:8" ht="15.75" x14ac:dyDescent="0.25">
      <c r="B97" s="24" t="s">
        <v>198</v>
      </c>
      <c r="C97" s="25" t="s">
        <v>192</v>
      </c>
      <c r="D97" s="28"/>
      <c r="E97" s="28">
        <v>22</v>
      </c>
      <c r="F97" s="28"/>
      <c r="G97" s="42" t="s">
        <v>196</v>
      </c>
      <c r="H97" s="27" t="s">
        <v>197</v>
      </c>
    </row>
    <row r="98" spans="2:8" ht="15.75" x14ac:dyDescent="0.25">
      <c r="B98" s="24" t="s">
        <v>199</v>
      </c>
      <c r="C98" s="25" t="s">
        <v>148</v>
      </c>
      <c r="D98" s="28"/>
      <c r="E98" s="28">
        <v>3</v>
      </c>
      <c r="F98" s="28"/>
      <c r="G98" s="42" t="s">
        <v>200</v>
      </c>
      <c r="H98" s="27" t="s">
        <v>201</v>
      </c>
    </row>
    <row r="99" spans="2:8" ht="15.75" x14ac:dyDescent="0.25">
      <c r="B99" s="24" t="s">
        <v>202</v>
      </c>
      <c r="C99" s="25" t="s">
        <v>203</v>
      </c>
      <c r="D99" s="28"/>
      <c r="E99" s="28">
        <v>1</v>
      </c>
      <c r="F99" s="28"/>
      <c r="G99" s="42" t="s">
        <v>204</v>
      </c>
      <c r="H99" s="27" t="s">
        <v>205</v>
      </c>
    </row>
    <row r="100" spans="2:8" ht="15.75" x14ac:dyDescent="0.25">
      <c r="B100" s="24" t="s">
        <v>206</v>
      </c>
      <c r="C100" s="25" t="s">
        <v>203</v>
      </c>
      <c r="D100" s="28"/>
      <c r="E100" s="28">
        <v>1</v>
      </c>
      <c r="F100" s="28"/>
      <c r="G100" s="42" t="s">
        <v>207</v>
      </c>
      <c r="H100" s="27" t="s">
        <v>208</v>
      </c>
    </row>
    <row r="101" spans="2:8" ht="15.75" x14ac:dyDescent="0.25">
      <c r="B101" s="24" t="s">
        <v>209</v>
      </c>
      <c r="C101" s="25" t="s">
        <v>203</v>
      </c>
      <c r="D101" s="28"/>
      <c r="E101" s="28">
        <v>1</v>
      </c>
      <c r="F101" s="28"/>
      <c r="G101" s="42" t="s">
        <v>210</v>
      </c>
      <c r="H101" s="27" t="s">
        <v>211</v>
      </c>
    </row>
    <row r="102" spans="2:8" ht="15.75" x14ac:dyDescent="0.25">
      <c r="B102" s="24" t="s">
        <v>212</v>
      </c>
      <c r="C102" s="25" t="s">
        <v>203</v>
      </c>
      <c r="D102" s="28"/>
      <c r="E102" s="28">
        <v>1</v>
      </c>
      <c r="F102" s="28"/>
      <c r="G102" s="42" t="s">
        <v>210</v>
      </c>
      <c r="H102" s="27" t="s">
        <v>211</v>
      </c>
    </row>
    <row r="103" spans="2:8" ht="15.75" x14ac:dyDescent="0.25">
      <c r="B103" s="24" t="s">
        <v>213</v>
      </c>
      <c r="C103" s="25" t="s">
        <v>203</v>
      </c>
      <c r="D103" s="28"/>
      <c r="E103" s="28">
        <v>1</v>
      </c>
      <c r="F103" s="28"/>
      <c r="G103" s="42" t="s">
        <v>210</v>
      </c>
      <c r="H103" s="27" t="s">
        <v>211</v>
      </c>
    </row>
    <row r="104" spans="2:8" ht="15.75" x14ac:dyDescent="0.25">
      <c r="B104" s="24" t="s">
        <v>214</v>
      </c>
      <c r="C104" s="25" t="s">
        <v>203</v>
      </c>
      <c r="D104" s="28"/>
      <c r="E104" s="28">
        <v>1</v>
      </c>
      <c r="F104" s="28"/>
      <c r="G104" s="42" t="s">
        <v>210</v>
      </c>
      <c r="H104" s="27" t="s">
        <v>211</v>
      </c>
    </row>
    <row r="105" spans="2:8" ht="15.75" x14ac:dyDescent="0.25">
      <c r="B105" s="24" t="s">
        <v>215</v>
      </c>
      <c r="C105" s="25" t="s">
        <v>203</v>
      </c>
      <c r="D105" s="28"/>
      <c r="E105" s="28">
        <v>1</v>
      </c>
      <c r="F105" s="28"/>
      <c r="G105" s="42" t="s">
        <v>216</v>
      </c>
      <c r="H105" s="27" t="s">
        <v>217</v>
      </c>
    </row>
    <row r="106" spans="2:8" ht="15.75" x14ac:dyDescent="0.25">
      <c r="B106" s="24" t="s">
        <v>218</v>
      </c>
      <c r="C106" s="25" t="s">
        <v>203</v>
      </c>
      <c r="D106" s="28"/>
      <c r="E106" s="28">
        <v>1</v>
      </c>
      <c r="F106" s="28"/>
      <c r="G106" s="42" t="s">
        <v>216</v>
      </c>
      <c r="H106" s="27" t="s">
        <v>217</v>
      </c>
    </row>
    <row r="107" spans="2:8" ht="15.75" x14ac:dyDescent="0.25">
      <c r="B107" s="24" t="s">
        <v>219</v>
      </c>
      <c r="C107" s="25" t="s">
        <v>203</v>
      </c>
      <c r="D107" s="28"/>
      <c r="E107" s="28">
        <v>1</v>
      </c>
      <c r="F107" s="28"/>
      <c r="G107" s="42" t="s">
        <v>216</v>
      </c>
      <c r="H107" s="27" t="s">
        <v>217</v>
      </c>
    </row>
    <row r="108" spans="2:8" ht="15.75" x14ac:dyDescent="0.25">
      <c r="B108" s="24" t="s">
        <v>220</v>
      </c>
      <c r="C108" s="25" t="s">
        <v>203</v>
      </c>
      <c r="D108" s="28"/>
      <c r="E108" s="28">
        <v>1</v>
      </c>
      <c r="F108" s="28"/>
      <c r="G108" s="42" t="s">
        <v>216</v>
      </c>
      <c r="H108" s="27" t="s">
        <v>217</v>
      </c>
    </row>
    <row r="109" spans="2:8" ht="15.75" x14ac:dyDescent="0.25">
      <c r="B109" s="24" t="s">
        <v>221</v>
      </c>
      <c r="C109" s="25" t="s">
        <v>203</v>
      </c>
      <c r="D109" s="28"/>
      <c r="E109" s="28">
        <v>1</v>
      </c>
      <c r="F109" s="28"/>
      <c r="G109" s="42" t="s">
        <v>216</v>
      </c>
      <c r="H109" s="27" t="s">
        <v>217</v>
      </c>
    </row>
    <row r="110" spans="2:8" ht="15.75" x14ac:dyDescent="0.25">
      <c r="B110" s="24" t="s">
        <v>222</v>
      </c>
      <c r="C110" s="25" t="s">
        <v>203</v>
      </c>
      <c r="D110" s="28"/>
      <c r="E110" s="28">
        <v>1</v>
      </c>
      <c r="F110" s="28"/>
      <c r="G110" s="42" t="s">
        <v>216</v>
      </c>
      <c r="H110" s="27" t="s">
        <v>217</v>
      </c>
    </row>
    <row r="111" spans="2:8" ht="15.75" x14ac:dyDescent="0.25">
      <c r="B111" s="24" t="s">
        <v>223</v>
      </c>
      <c r="C111" s="25" t="s">
        <v>203</v>
      </c>
      <c r="D111" s="28"/>
      <c r="E111" s="28">
        <v>1</v>
      </c>
      <c r="F111" s="28"/>
      <c r="G111" s="42" t="s">
        <v>216</v>
      </c>
      <c r="H111" s="27" t="s">
        <v>217</v>
      </c>
    </row>
    <row r="112" spans="2:8" ht="15.75" x14ac:dyDescent="0.25">
      <c r="B112" s="24" t="s">
        <v>224</v>
      </c>
      <c r="C112" s="25" t="s">
        <v>203</v>
      </c>
      <c r="D112" s="28"/>
      <c r="E112" s="28">
        <v>1</v>
      </c>
      <c r="F112" s="28"/>
      <c r="G112" s="42" t="s">
        <v>216</v>
      </c>
      <c r="H112" s="27" t="s">
        <v>217</v>
      </c>
    </row>
    <row r="113" spans="2:8" ht="15.75" x14ac:dyDescent="0.25">
      <c r="B113" s="24" t="s">
        <v>225</v>
      </c>
      <c r="C113" s="25" t="s">
        <v>203</v>
      </c>
      <c r="D113" s="28"/>
      <c r="E113" s="28">
        <v>1</v>
      </c>
      <c r="F113" s="28"/>
      <c r="G113" s="42" t="s">
        <v>226</v>
      </c>
      <c r="H113" s="27" t="s">
        <v>227</v>
      </c>
    </row>
    <row r="114" spans="2:8" ht="15.75" x14ac:dyDescent="0.25">
      <c r="B114" s="24" t="s">
        <v>228</v>
      </c>
      <c r="C114" s="25" t="s">
        <v>203</v>
      </c>
      <c r="D114" s="28"/>
      <c r="E114" s="28">
        <v>1</v>
      </c>
      <c r="F114" s="28"/>
      <c r="G114" s="42" t="s">
        <v>229</v>
      </c>
      <c r="H114" s="27" t="s">
        <v>230</v>
      </c>
    </row>
    <row r="115" spans="2:8" ht="15.75" x14ac:dyDescent="0.25">
      <c r="B115" s="24" t="s">
        <v>231</v>
      </c>
      <c r="C115" s="25" t="s">
        <v>203</v>
      </c>
      <c r="D115" s="28"/>
      <c r="E115" s="28">
        <v>1</v>
      </c>
      <c r="F115" s="28"/>
      <c r="G115" s="42" t="s">
        <v>232</v>
      </c>
      <c r="H115" s="27" t="s">
        <v>233</v>
      </c>
    </row>
    <row r="116" spans="2:8" ht="15.75" x14ac:dyDescent="0.25">
      <c r="B116" s="24" t="s">
        <v>234</v>
      </c>
      <c r="C116" s="25" t="s">
        <v>129</v>
      </c>
      <c r="D116" s="28"/>
      <c r="E116" s="28">
        <v>10</v>
      </c>
      <c r="F116" s="28"/>
      <c r="G116" s="42" t="s">
        <v>235</v>
      </c>
      <c r="H116" s="27" t="s">
        <v>236</v>
      </c>
    </row>
    <row r="117" spans="2:8" ht="15.75" x14ac:dyDescent="0.25">
      <c r="B117" s="24" t="s">
        <v>237</v>
      </c>
      <c r="C117" s="25" t="s">
        <v>129</v>
      </c>
      <c r="D117" s="28"/>
      <c r="E117" s="28">
        <v>7</v>
      </c>
      <c r="F117" s="28"/>
      <c r="G117" s="42" t="s">
        <v>238</v>
      </c>
      <c r="H117" s="27" t="s">
        <v>239</v>
      </c>
    </row>
    <row r="118" spans="2:8" ht="15.75" x14ac:dyDescent="0.25">
      <c r="B118" s="24" t="s">
        <v>240</v>
      </c>
      <c r="C118" s="25" t="s">
        <v>129</v>
      </c>
      <c r="D118" s="28"/>
      <c r="E118" s="28">
        <v>5</v>
      </c>
      <c r="F118" s="28"/>
      <c r="G118" s="42" t="s">
        <v>241</v>
      </c>
      <c r="H118" s="27" t="s">
        <v>242</v>
      </c>
    </row>
    <row r="119" spans="2:8" ht="15.75" x14ac:dyDescent="0.25">
      <c r="B119" s="24" t="s">
        <v>243</v>
      </c>
      <c r="C119" s="25" t="s">
        <v>141</v>
      </c>
      <c r="D119" s="28"/>
      <c r="E119" s="28">
        <v>1</v>
      </c>
      <c r="F119" s="28"/>
      <c r="G119" s="42" t="s">
        <v>244</v>
      </c>
      <c r="H119" s="27" t="s">
        <v>245</v>
      </c>
    </row>
    <row r="120" spans="2:8" ht="15.75" x14ac:dyDescent="0.25">
      <c r="B120" s="24" t="s">
        <v>246</v>
      </c>
      <c r="C120" s="25" t="s">
        <v>148</v>
      </c>
      <c r="D120" s="28"/>
      <c r="E120" s="28">
        <v>2</v>
      </c>
      <c r="F120" s="28"/>
      <c r="G120" s="42" t="s">
        <v>247</v>
      </c>
      <c r="H120" s="27" t="s">
        <v>248</v>
      </c>
    </row>
    <row r="121" spans="2:8" ht="15.75" x14ac:dyDescent="0.25">
      <c r="B121" s="24" t="s">
        <v>249</v>
      </c>
      <c r="C121" s="25" t="s">
        <v>148</v>
      </c>
      <c r="D121" s="28"/>
      <c r="E121" s="28">
        <v>5</v>
      </c>
      <c r="F121" s="28"/>
      <c r="G121" s="42" t="s">
        <v>250</v>
      </c>
      <c r="H121" s="27" t="s">
        <v>251</v>
      </c>
    </row>
    <row r="122" spans="2:8" ht="15.75" x14ac:dyDescent="0.25">
      <c r="B122" s="24" t="s">
        <v>252</v>
      </c>
      <c r="C122" s="25" t="s">
        <v>129</v>
      </c>
      <c r="D122" s="28"/>
      <c r="E122" s="28">
        <v>2</v>
      </c>
      <c r="F122" s="28"/>
      <c r="G122" s="42" t="s">
        <v>253</v>
      </c>
      <c r="H122" s="27" t="s">
        <v>254</v>
      </c>
    </row>
    <row r="123" spans="2:8" ht="15.75" x14ac:dyDescent="0.25">
      <c r="B123" s="24" t="s">
        <v>255</v>
      </c>
      <c r="C123" s="25" t="s">
        <v>148</v>
      </c>
      <c r="D123" s="28"/>
      <c r="E123" s="28">
        <v>6</v>
      </c>
      <c r="F123" s="28"/>
      <c r="G123" s="42" t="s">
        <v>256</v>
      </c>
      <c r="H123" s="27" t="s">
        <v>257</v>
      </c>
    </row>
    <row r="124" spans="2:8" ht="15.75" x14ac:dyDescent="0.25">
      <c r="B124" s="24" t="s">
        <v>258</v>
      </c>
      <c r="C124" s="25" t="s">
        <v>259</v>
      </c>
      <c r="D124" s="28"/>
      <c r="E124" s="28">
        <v>4</v>
      </c>
      <c r="F124" s="28"/>
      <c r="G124" s="42" t="s">
        <v>260</v>
      </c>
      <c r="H124" s="27" t="s">
        <v>261</v>
      </c>
    </row>
    <row r="125" spans="2:8" ht="15.75" x14ac:dyDescent="0.25">
      <c r="B125" s="24" t="s">
        <v>262</v>
      </c>
      <c r="C125" s="25" t="s">
        <v>259</v>
      </c>
      <c r="D125" s="28"/>
      <c r="E125" s="28">
        <v>23</v>
      </c>
      <c r="F125" s="28"/>
      <c r="G125" s="42" t="s">
        <v>263</v>
      </c>
      <c r="H125" s="27" t="s">
        <v>264</v>
      </c>
    </row>
    <row r="126" spans="2:8" ht="15.75" x14ac:dyDescent="0.25">
      <c r="B126" s="24" t="s">
        <v>265</v>
      </c>
      <c r="C126" s="25" t="s">
        <v>259</v>
      </c>
      <c r="D126" s="28"/>
      <c r="E126" s="28">
        <v>18</v>
      </c>
      <c r="F126" s="28"/>
      <c r="G126" s="42" t="s">
        <v>260</v>
      </c>
      <c r="H126" s="27" t="s">
        <v>266</v>
      </c>
    </row>
    <row r="127" spans="2:8" ht="15.75" x14ac:dyDescent="0.25">
      <c r="B127" s="24" t="s">
        <v>267</v>
      </c>
      <c r="C127" s="25" t="s">
        <v>192</v>
      </c>
      <c r="D127" s="28"/>
      <c r="E127" s="28">
        <v>10</v>
      </c>
      <c r="F127" s="28"/>
      <c r="G127" s="42" t="s">
        <v>268</v>
      </c>
      <c r="H127" s="27" t="s">
        <v>269</v>
      </c>
    </row>
    <row r="128" spans="2:8" ht="15.75" x14ac:dyDescent="0.25">
      <c r="B128" s="24" t="s">
        <v>270</v>
      </c>
      <c r="C128" s="25" t="s">
        <v>271</v>
      </c>
      <c r="D128" s="28"/>
      <c r="E128" s="28">
        <v>1</v>
      </c>
      <c r="F128" s="28"/>
      <c r="G128" s="42" t="s">
        <v>272</v>
      </c>
      <c r="H128" s="19" t="s">
        <v>272</v>
      </c>
    </row>
  </sheetData>
  <mergeCells count="5">
    <mergeCell ref="B70:B71"/>
    <mergeCell ref="C70:C71"/>
    <mergeCell ref="E70:E71"/>
    <mergeCell ref="G70:G71"/>
    <mergeCell ref="H70:H7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28"/>
  <sheetViews>
    <sheetView topLeftCell="H1" workbookViewId="0">
      <pane ySplit="1" topLeftCell="A128" activePane="bottomLeft" state="frozen"/>
      <selection pane="bottomLeft" activeCell="I147" sqref="I147"/>
    </sheetView>
  </sheetViews>
  <sheetFormatPr baseColWidth="10" defaultRowHeight="15" x14ac:dyDescent="0.25"/>
  <cols>
    <col min="2" max="2" width="32.85546875" bestFit="1" customWidth="1"/>
    <col min="3" max="3" width="16.28515625" bestFit="1" customWidth="1"/>
    <col min="4" max="4" width="16.28515625" customWidth="1"/>
    <col min="5" max="6" width="17.7109375" customWidth="1"/>
    <col min="7" max="7" width="14.140625" style="35" bestFit="1" customWidth="1"/>
    <col min="8" max="8" width="25" customWidth="1"/>
  </cols>
  <sheetData>
    <row r="1" spans="2:8" ht="15.75" x14ac:dyDescent="0.25">
      <c r="B1" s="1"/>
      <c r="E1" s="3"/>
      <c r="F1" s="3"/>
    </row>
    <row r="2" spans="2:8" ht="15.75" x14ac:dyDescent="0.25">
      <c r="B2" s="1"/>
      <c r="C2" s="2"/>
      <c r="D2" s="2"/>
      <c r="E2" s="3"/>
      <c r="F2" s="3"/>
    </row>
    <row r="3" spans="2:8" ht="15.75" x14ac:dyDescent="0.25">
      <c r="B3" s="1"/>
      <c r="C3" s="2"/>
      <c r="D3" s="2"/>
      <c r="E3" s="3"/>
      <c r="F3" s="3"/>
    </row>
    <row r="4" spans="2:8" ht="15.75" x14ac:dyDescent="0.25">
      <c r="B4" s="1"/>
      <c r="C4" s="2"/>
      <c r="D4" s="2"/>
      <c r="E4" s="3"/>
      <c r="F4" s="3"/>
    </row>
    <row r="5" spans="2:8" ht="15.75" x14ac:dyDescent="0.25">
      <c r="B5" s="2" t="s">
        <v>1</v>
      </c>
      <c r="C5" s="2"/>
      <c r="D5" s="2"/>
      <c r="E5" s="3"/>
      <c r="F5" s="3"/>
    </row>
    <row r="6" spans="2:8" ht="15.75" x14ac:dyDescent="0.25">
      <c r="B6" s="2"/>
      <c r="C6" s="2"/>
      <c r="D6" s="2"/>
      <c r="E6" s="3"/>
      <c r="F6" s="3"/>
    </row>
    <row r="7" spans="2:8" ht="15.75" x14ac:dyDescent="0.25">
      <c r="B7" s="3"/>
      <c r="C7" s="3"/>
      <c r="D7" s="3"/>
      <c r="E7" s="3"/>
      <c r="F7" s="3"/>
    </row>
    <row r="8" spans="2:8" ht="31.5" x14ac:dyDescent="0.25">
      <c r="B8" s="4" t="s">
        <v>2</v>
      </c>
      <c r="C8" s="4" t="s">
        <v>3</v>
      </c>
      <c r="D8" s="4"/>
      <c r="E8" s="4" t="s">
        <v>4</v>
      </c>
      <c r="F8" s="4" t="s">
        <v>4</v>
      </c>
      <c r="G8" s="36" t="s">
        <v>5</v>
      </c>
      <c r="H8" s="5" t="s">
        <v>6</v>
      </c>
    </row>
    <row r="9" spans="2:8" ht="15.75" x14ac:dyDescent="0.25">
      <c r="B9" s="6" t="s">
        <v>274</v>
      </c>
      <c r="C9" s="7" t="s">
        <v>7</v>
      </c>
      <c r="D9" s="7" t="s">
        <v>273</v>
      </c>
      <c r="E9" s="7" t="s">
        <v>8</v>
      </c>
      <c r="F9" s="7">
        <v>1000</v>
      </c>
      <c r="G9" s="37">
        <f>1000*25</f>
        <v>25000</v>
      </c>
      <c r="H9" s="8">
        <v>46997</v>
      </c>
    </row>
    <row r="10" spans="2:8" ht="15.75" x14ac:dyDescent="0.25">
      <c r="B10" s="6" t="s">
        <v>9</v>
      </c>
      <c r="C10" s="7" t="s">
        <v>10</v>
      </c>
      <c r="D10" s="7" t="s">
        <v>273</v>
      </c>
      <c r="E10" s="7" t="s">
        <v>11</v>
      </c>
      <c r="F10" s="7">
        <v>100</v>
      </c>
      <c r="G10" s="37">
        <f>100*26.03</f>
        <v>2603</v>
      </c>
      <c r="H10" s="8">
        <v>47150</v>
      </c>
    </row>
    <row r="11" spans="2:8" ht="15.75" x14ac:dyDescent="0.25">
      <c r="B11" s="6" t="s">
        <v>12</v>
      </c>
      <c r="C11" s="7" t="s">
        <v>13</v>
      </c>
      <c r="D11" s="7" t="s">
        <v>273</v>
      </c>
      <c r="E11" s="7" t="s">
        <v>14</v>
      </c>
      <c r="F11" s="7">
        <v>200</v>
      </c>
      <c r="G11" s="37">
        <f>200*21.99</f>
        <v>4398</v>
      </c>
      <c r="H11" s="8">
        <v>46874</v>
      </c>
    </row>
    <row r="12" spans="2:8" ht="15.75" x14ac:dyDescent="0.25">
      <c r="B12" s="6" t="s">
        <v>15</v>
      </c>
      <c r="C12" s="7" t="s">
        <v>16</v>
      </c>
      <c r="D12" s="7" t="s">
        <v>273</v>
      </c>
      <c r="E12" s="7" t="s">
        <v>17</v>
      </c>
      <c r="F12" s="7">
        <v>48</v>
      </c>
      <c r="G12" s="37">
        <f>48*35.2</f>
        <v>1689.6000000000001</v>
      </c>
      <c r="H12" s="8">
        <v>46692</v>
      </c>
    </row>
    <row r="13" spans="2:8" ht="15.75" x14ac:dyDescent="0.25">
      <c r="B13" s="6" t="s">
        <v>18</v>
      </c>
      <c r="C13" s="7" t="s">
        <v>7</v>
      </c>
      <c r="D13" s="7"/>
      <c r="E13" s="7">
        <v>101</v>
      </c>
      <c r="F13" s="7">
        <v>101</v>
      </c>
      <c r="G13" s="37">
        <f>101*4.3</f>
        <v>434.29999999999995</v>
      </c>
      <c r="H13" s="8">
        <v>46631</v>
      </c>
    </row>
    <row r="14" spans="2:8" ht="15.75" x14ac:dyDescent="0.25">
      <c r="B14" s="6" t="s">
        <v>19</v>
      </c>
      <c r="C14" s="7" t="s">
        <v>20</v>
      </c>
      <c r="D14" s="7" t="s">
        <v>273</v>
      </c>
      <c r="E14" s="7" t="s">
        <v>11</v>
      </c>
      <c r="F14" s="7">
        <v>100</v>
      </c>
      <c r="G14" s="37">
        <f>100*6</f>
        <v>600</v>
      </c>
      <c r="H14" s="8">
        <v>47027</v>
      </c>
    </row>
    <row r="15" spans="2:8" ht="15.75" x14ac:dyDescent="0.25">
      <c r="B15" s="6" t="s">
        <v>21</v>
      </c>
      <c r="C15" s="7" t="s">
        <v>20</v>
      </c>
      <c r="D15" s="7"/>
      <c r="E15" s="7">
        <v>1000</v>
      </c>
      <c r="F15" s="7">
        <v>1000</v>
      </c>
      <c r="G15" s="37">
        <f>1000*0.45</f>
        <v>450</v>
      </c>
      <c r="H15" s="8">
        <v>46966</v>
      </c>
    </row>
    <row r="16" spans="2:8" ht="15.75" x14ac:dyDescent="0.25">
      <c r="B16" s="6" t="s">
        <v>22</v>
      </c>
      <c r="C16" s="7" t="s">
        <v>13</v>
      </c>
      <c r="D16" s="7" t="s">
        <v>273</v>
      </c>
      <c r="E16" s="7" t="s">
        <v>23</v>
      </c>
      <c r="F16" s="7">
        <v>400</v>
      </c>
      <c r="G16" s="37">
        <f>400*12.97</f>
        <v>5188</v>
      </c>
      <c r="H16" s="8">
        <v>46905</v>
      </c>
    </row>
    <row r="17" spans="2:8" ht="15.75" x14ac:dyDescent="0.25">
      <c r="B17" s="6" t="s">
        <v>24</v>
      </c>
      <c r="C17" s="7" t="s">
        <v>20</v>
      </c>
      <c r="D17" s="7" t="s">
        <v>273</v>
      </c>
      <c r="E17" s="7" t="s">
        <v>25</v>
      </c>
      <c r="F17" s="7">
        <v>2100</v>
      </c>
      <c r="G17" s="37">
        <f>2100*1.19</f>
        <v>2499</v>
      </c>
      <c r="H17" s="8">
        <v>46966</v>
      </c>
    </row>
    <row r="18" spans="2:8" ht="15.75" x14ac:dyDescent="0.25">
      <c r="B18" s="6" t="s">
        <v>26</v>
      </c>
      <c r="C18" s="7" t="s">
        <v>20</v>
      </c>
      <c r="D18" s="7" t="s">
        <v>273</v>
      </c>
      <c r="E18" s="7" t="s">
        <v>27</v>
      </c>
      <c r="F18" s="7">
        <v>2500</v>
      </c>
      <c r="G18" s="37">
        <f>2500*3.94</f>
        <v>9850</v>
      </c>
      <c r="H18" s="8">
        <v>46692</v>
      </c>
    </row>
    <row r="19" spans="2:8" ht="15.75" x14ac:dyDescent="0.25">
      <c r="B19" s="6" t="s">
        <v>28</v>
      </c>
      <c r="C19" s="7" t="s">
        <v>29</v>
      </c>
      <c r="D19" s="7" t="s">
        <v>273</v>
      </c>
      <c r="E19" s="7" t="s">
        <v>30</v>
      </c>
      <c r="F19" s="7">
        <v>2000</v>
      </c>
      <c r="G19" s="37">
        <f>2000*8.78</f>
        <v>17560</v>
      </c>
      <c r="H19" s="8">
        <v>46631</v>
      </c>
    </row>
    <row r="20" spans="2:8" ht="15.75" x14ac:dyDescent="0.25">
      <c r="B20" s="6" t="s">
        <v>31</v>
      </c>
      <c r="C20" s="7" t="s">
        <v>13</v>
      </c>
      <c r="D20" s="7" t="s">
        <v>273</v>
      </c>
      <c r="E20" s="7" t="s">
        <v>32</v>
      </c>
      <c r="F20" s="7">
        <v>600</v>
      </c>
      <c r="G20" s="37">
        <f>600*32.78</f>
        <v>19668</v>
      </c>
      <c r="H20" s="8">
        <v>10959</v>
      </c>
    </row>
    <row r="21" spans="2:8" ht="15.75" x14ac:dyDescent="0.25">
      <c r="B21" s="6" t="s">
        <v>33</v>
      </c>
      <c r="C21" s="6" t="s">
        <v>20</v>
      </c>
      <c r="D21" s="6" t="s">
        <v>273</v>
      </c>
      <c r="E21" s="9" t="s">
        <v>34</v>
      </c>
      <c r="F21" s="9">
        <v>1368</v>
      </c>
      <c r="G21" s="37">
        <f>1368*5.39</f>
        <v>7373.5199999999995</v>
      </c>
      <c r="H21" s="8">
        <v>47119</v>
      </c>
    </row>
    <row r="22" spans="2:8" ht="15.75" x14ac:dyDescent="0.25">
      <c r="B22" s="6" t="s">
        <v>35</v>
      </c>
      <c r="C22" s="7" t="s">
        <v>7</v>
      </c>
      <c r="D22" s="7" t="s">
        <v>273</v>
      </c>
      <c r="E22" s="7" t="s">
        <v>36</v>
      </c>
      <c r="F22" s="7">
        <v>50</v>
      </c>
      <c r="G22" s="37">
        <f>50*32.06</f>
        <v>1603</v>
      </c>
      <c r="H22" s="8">
        <v>46388</v>
      </c>
    </row>
    <row r="23" spans="2:8" ht="15.75" x14ac:dyDescent="0.25">
      <c r="B23" s="6" t="s">
        <v>37</v>
      </c>
      <c r="C23" s="7" t="s">
        <v>38</v>
      </c>
      <c r="D23" s="7" t="s">
        <v>273</v>
      </c>
      <c r="E23" s="7" t="s">
        <v>39</v>
      </c>
      <c r="F23" s="7">
        <v>25</v>
      </c>
      <c r="G23" s="37">
        <f>25*126.5</f>
        <v>3162.5</v>
      </c>
      <c r="H23" s="8">
        <v>46813</v>
      </c>
    </row>
    <row r="24" spans="2:8" ht="15.75" x14ac:dyDescent="0.25">
      <c r="B24" s="6" t="s">
        <v>40</v>
      </c>
      <c r="C24" s="7" t="s">
        <v>41</v>
      </c>
      <c r="D24" s="7" t="s">
        <v>273</v>
      </c>
      <c r="E24" s="7" t="s">
        <v>42</v>
      </c>
      <c r="F24" s="7">
        <v>5000</v>
      </c>
      <c r="G24" s="37">
        <f>5000*1.03</f>
        <v>5150</v>
      </c>
      <c r="H24" s="8">
        <v>47209</v>
      </c>
    </row>
    <row r="25" spans="2:8" ht="15.75" x14ac:dyDescent="0.25">
      <c r="B25" s="6" t="s">
        <v>43</v>
      </c>
      <c r="C25" s="7" t="s">
        <v>41</v>
      </c>
      <c r="D25" s="7" t="s">
        <v>273</v>
      </c>
      <c r="E25" s="7" t="s">
        <v>44</v>
      </c>
      <c r="F25" s="7">
        <v>3000</v>
      </c>
      <c r="G25" s="37">
        <f>3000*2.73</f>
        <v>8190</v>
      </c>
      <c r="H25" s="8">
        <v>46844</v>
      </c>
    </row>
    <row r="26" spans="2:8" ht="15.75" x14ac:dyDescent="0.25">
      <c r="B26" s="6" t="s">
        <v>45</v>
      </c>
      <c r="C26" s="7" t="s">
        <v>46</v>
      </c>
      <c r="D26" s="7" t="s">
        <v>273</v>
      </c>
      <c r="E26" s="7" t="s">
        <v>47</v>
      </c>
      <c r="F26" s="7">
        <v>3800</v>
      </c>
      <c r="G26" s="37">
        <f>3800*8.1</f>
        <v>30780</v>
      </c>
      <c r="H26" s="8">
        <v>47362</v>
      </c>
    </row>
    <row r="27" spans="2:8" ht="15.75" x14ac:dyDescent="0.25">
      <c r="B27" s="6" t="s">
        <v>48</v>
      </c>
      <c r="C27" s="7" t="s">
        <v>20</v>
      </c>
      <c r="D27" s="7"/>
      <c r="E27" s="7">
        <v>5000</v>
      </c>
      <c r="F27" s="7">
        <v>5000</v>
      </c>
      <c r="G27" s="37">
        <f>5000*1.09</f>
        <v>5450</v>
      </c>
      <c r="H27" s="8">
        <v>46357</v>
      </c>
    </row>
    <row r="28" spans="2:8" ht="15.75" x14ac:dyDescent="0.25">
      <c r="B28" s="6" t="s">
        <v>49</v>
      </c>
      <c r="C28" s="7" t="s">
        <v>50</v>
      </c>
      <c r="D28" s="7" t="s">
        <v>273</v>
      </c>
      <c r="E28" s="7" t="s">
        <v>51</v>
      </c>
      <c r="F28" s="7">
        <v>6000</v>
      </c>
      <c r="G28" s="37">
        <f>6000*13.7</f>
        <v>82200</v>
      </c>
      <c r="H28" s="8">
        <v>46844</v>
      </c>
    </row>
    <row r="29" spans="2:8" ht="15.75" x14ac:dyDescent="0.25">
      <c r="B29" s="6" t="s">
        <v>52</v>
      </c>
      <c r="C29" s="6" t="s">
        <v>53</v>
      </c>
      <c r="D29" s="6" t="s">
        <v>273</v>
      </c>
      <c r="E29" s="9" t="s">
        <v>54</v>
      </c>
      <c r="F29" s="9">
        <v>500</v>
      </c>
      <c r="G29" s="37">
        <f>500*35.29</f>
        <v>17645</v>
      </c>
      <c r="H29" s="8">
        <v>47239</v>
      </c>
    </row>
    <row r="30" spans="2:8" ht="15.75" x14ac:dyDescent="0.25">
      <c r="B30" s="10" t="s">
        <v>55</v>
      </c>
      <c r="C30" s="7" t="s">
        <v>56</v>
      </c>
      <c r="D30" s="7"/>
      <c r="E30" s="7">
        <v>1000</v>
      </c>
      <c r="F30" s="7">
        <v>1000</v>
      </c>
      <c r="G30" s="37">
        <f>1000*90.2</f>
        <v>90200</v>
      </c>
      <c r="H30" s="8">
        <v>47362</v>
      </c>
    </row>
    <row r="31" spans="2:8" ht="15.75" x14ac:dyDescent="0.25">
      <c r="B31" s="6" t="s">
        <v>57</v>
      </c>
      <c r="C31" s="7" t="s">
        <v>41</v>
      </c>
      <c r="D31" s="7" t="s">
        <v>273</v>
      </c>
      <c r="E31" s="7" t="s">
        <v>58</v>
      </c>
      <c r="F31" s="7">
        <v>500</v>
      </c>
      <c r="G31" s="37">
        <f>500*0.59</f>
        <v>295</v>
      </c>
      <c r="H31" s="8">
        <v>46844</v>
      </c>
    </row>
    <row r="32" spans="2:8" ht="15.75" x14ac:dyDescent="0.25">
      <c r="B32" s="6" t="s">
        <v>59</v>
      </c>
      <c r="C32" s="7" t="s">
        <v>41</v>
      </c>
      <c r="D32" s="7" t="s">
        <v>273</v>
      </c>
      <c r="E32" s="7" t="s">
        <v>60</v>
      </c>
      <c r="F32" s="7">
        <v>300</v>
      </c>
      <c r="G32" s="37">
        <f>300*3.17</f>
        <v>951</v>
      </c>
      <c r="H32" s="8">
        <v>46661</v>
      </c>
    </row>
    <row r="33" spans="2:8" ht="15.75" x14ac:dyDescent="0.25">
      <c r="B33" s="6" t="s">
        <v>61</v>
      </c>
      <c r="C33" s="7" t="s">
        <v>62</v>
      </c>
      <c r="D33" s="7"/>
      <c r="E33" s="9">
        <v>200</v>
      </c>
      <c r="F33" s="9">
        <v>200</v>
      </c>
      <c r="G33" s="37">
        <f>200*129.8</f>
        <v>25960.000000000004</v>
      </c>
      <c r="H33" s="8">
        <v>46478</v>
      </c>
    </row>
    <row r="34" spans="2:8" ht="15.75" x14ac:dyDescent="0.25">
      <c r="B34" s="6" t="s">
        <v>63</v>
      </c>
      <c r="C34" s="7" t="s">
        <v>41</v>
      </c>
      <c r="D34" s="7" t="s">
        <v>273</v>
      </c>
      <c r="E34" s="7" t="s">
        <v>54</v>
      </c>
      <c r="F34" s="7">
        <v>500</v>
      </c>
      <c r="G34" s="37">
        <f>500*6.5</f>
        <v>3250</v>
      </c>
      <c r="H34" s="8">
        <v>47423</v>
      </c>
    </row>
    <row r="35" spans="2:8" ht="15.75" x14ac:dyDescent="0.25">
      <c r="B35" s="6" t="s">
        <v>64</v>
      </c>
      <c r="C35" s="7" t="s">
        <v>41</v>
      </c>
      <c r="D35" s="7"/>
      <c r="E35" s="7">
        <v>3800</v>
      </c>
      <c r="F35" s="7">
        <v>3800</v>
      </c>
      <c r="G35" s="37">
        <f>3800*6.59</f>
        <v>25042</v>
      </c>
      <c r="H35" s="8">
        <v>10990</v>
      </c>
    </row>
    <row r="36" spans="2:8" ht="15.75" x14ac:dyDescent="0.25">
      <c r="B36" s="6" t="s">
        <v>65</v>
      </c>
      <c r="C36" s="6" t="s">
        <v>41</v>
      </c>
      <c r="D36" s="6"/>
      <c r="E36" s="9">
        <v>2400</v>
      </c>
      <c r="F36" s="9">
        <v>2400</v>
      </c>
      <c r="G36" s="37">
        <f>2400*0.14</f>
        <v>336.00000000000006</v>
      </c>
      <c r="H36" s="8">
        <v>46813</v>
      </c>
    </row>
    <row r="37" spans="2:8" ht="15.75" x14ac:dyDescent="0.25">
      <c r="B37" s="6" t="s">
        <v>66</v>
      </c>
      <c r="C37" s="7" t="s">
        <v>38</v>
      </c>
      <c r="D37" s="7" t="s">
        <v>273</v>
      </c>
      <c r="E37" s="7" t="s">
        <v>67</v>
      </c>
      <c r="F37" s="7">
        <v>20</v>
      </c>
      <c r="G37" s="37">
        <f>20*16.5</f>
        <v>330</v>
      </c>
      <c r="H37" s="8">
        <v>47423</v>
      </c>
    </row>
    <row r="38" spans="2:8" ht="15.75" x14ac:dyDescent="0.25">
      <c r="B38" s="6" t="s">
        <v>68</v>
      </c>
      <c r="C38" s="7" t="s">
        <v>41</v>
      </c>
      <c r="D38" s="7" t="s">
        <v>273</v>
      </c>
      <c r="E38" s="7" t="s">
        <v>42</v>
      </c>
      <c r="F38" s="7">
        <v>5000</v>
      </c>
      <c r="G38" s="37">
        <f>5000*0.61</f>
        <v>3050</v>
      </c>
      <c r="H38" s="8">
        <v>46844</v>
      </c>
    </row>
    <row r="39" spans="2:8" ht="15.75" x14ac:dyDescent="0.25">
      <c r="B39" s="6" t="s">
        <v>69</v>
      </c>
      <c r="C39" s="7" t="s">
        <v>70</v>
      </c>
      <c r="D39" s="7" t="s">
        <v>62</v>
      </c>
      <c r="E39" s="7" t="s">
        <v>71</v>
      </c>
      <c r="F39" s="7">
        <v>50</v>
      </c>
      <c r="G39" s="37">
        <f>50*45.56</f>
        <v>2278</v>
      </c>
      <c r="H39" s="8">
        <v>46813</v>
      </c>
    </row>
    <row r="40" spans="2:8" ht="15.75" x14ac:dyDescent="0.25">
      <c r="B40" s="6" t="s">
        <v>72</v>
      </c>
      <c r="C40" s="7" t="s">
        <v>73</v>
      </c>
      <c r="D40" s="7" t="s">
        <v>273</v>
      </c>
      <c r="E40" s="7" t="s">
        <v>74</v>
      </c>
      <c r="F40" s="7">
        <v>35</v>
      </c>
      <c r="G40" s="37">
        <f>35*11.55</f>
        <v>404.25</v>
      </c>
      <c r="H40" s="8">
        <v>47270</v>
      </c>
    </row>
    <row r="41" spans="2:8" ht="15.75" x14ac:dyDescent="0.25">
      <c r="B41" s="6" t="s">
        <v>72</v>
      </c>
      <c r="C41" s="7" t="s">
        <v>75</v>
      </c>
      <c r="D41" s="7" t="s">
        <v>273</v>
      </c>
      <c r="E41" s="7" t="s">
        <v>76</v>
      </c>
      <c r="F41" s="7">
        <v>30</v>
      </c>
      <c r="G41" s="37">
        <f>30*39.08</f>
        <v>1172.3999999999999</v>
      </c>
      <c r="H41" s="8">
        <v>47423</v>
      </c>
    </row>
    <row r="42" spans="2:8" ht="15.75" x14ac:dyDescent="0.25">
      <c r="B42" s="6" t="s">
        <v>77</v>
      </c>
      <c r="C42" s="7" t="s">
        <v>16</v>
      </c>
      <c r="D42" s="7" t="s">
        <v>273</v>
      </c>
      <c r="E42" s="7" t="s">
        <v>36</v>
      </c>
      <c r="F42" s="7">
        <v>50</v>
      </c>
      <c r="G42" s="37">
        <f>50*139.37</f>
        <v>6968.5</v>
      </c>
      <c r="H42" s="8">
        <v>46966</v>
      </c>
    </row>
    <row r="43" spans="2:8" ht="50.1" customHeight="1" x14ac:dyDescent="0.25">
      <c r="B43" s="11" t="s">
        <v>78</v>
      </c>
      <c r="C43" s="6" t="s">
        <v>79</v>
      </c>
      <c r="D43" s="6" t="s">
        <v>273</v>
      </c>
      <c r="E43" s="9" t="s">
        <v>36</v>
      </c>
      <c r="F43" s="9">
        <v>50</v>
      </c>
      <c r="G43" s="37">
        <f>50*311.3</f>
        <v>15565</v>
      </c>
      <c r="H43" s="8">
        <v>46539</v>
      </c>
    </row>
    <row r="44" spans="2:8" ht="15.75" x14ac:dyDescent="0.25">
      <c r="B44" s="6" t="s">
        <v>80</v>
      </c>
      <c r="C44" s="7" t="s">
        <v>41</v>
      </c>
      <c r="D44" s="7"/>
      <c r="E44" s="7">
        <v>1000</v>
      </c>
      <c r="F44" s="7">
        <v>1000</v>
      </c>
      <c r="G44" s="37">
        <f>1000*1.5</f>
        <v>1500</v>
      </c>
      <c r="H44" s="8">
        <v>47270</v>
      </c>
    </row>
    <row r="45" spans="2:8" ht="15.75" x14ac:dyDescent="0.25">
      <c r="B45" s="6" t="s">
        <v>81</v>
      </c>
      <c r="C45" s="7" t="s">
        <v>41</v>
      </c>
      <c r="D45" s="7"/>
      <c r="E45" s="7">
        <v>500</v>
      </c>
      <c r="F45" s="7">
        <v>500</v>
      </c>
      <c r="G45" s="37">
        <f>500*0.25</f>
        <v>125</v>
      </c>
      <c r="H45" s="8">
        <v>46966</v>
      </c>
    </row>
    <row r="46" spans="2:8" ht="15.75" x14ac:dyDescent="0.25">
      <c r="B46" s="6" t="s">
        <v>82</v>
      </c>
      <c r="C46" s="7" t="s">
        <v>41</v>
      </c>
      <c r="D46" s="7" t="s">
        <v>273</v>
      </c>
      <c r="E46" s="7" t="s">
        <v>83</v>
      </c>
      <c r="F46" s="7">
        <v>2300</v>
      </c>
      <c r="G46" s="37">
        <f>2300*0.88</f>
        <v>2024</v>
      </c>
      <c r="H46" s="8">
        <v>46631</v>
      </c>
    </row>
    <row r="47" spans="2:8" ht="15.75" x14ac:dyDescent="0.25">
      <c r="B47" s="6" t="s">
        <v>84</v>
      </c>
      <c r="C47" s="7" t="s">
        <v>85</v>
      </c>
      <c r="D47" s="7" t="s">
        <v>62</v>
      </c>
      <c r="E47" s="7" t="s">
        <v>86</v>
      </c>
      <c r="F47" s="7">
        <v>800</v>
      </c>
      <c r="G47" s="37">
        <f>800*2.26</f>
        <v>1807.9999999999998</v>
      </c>
      <c r="H47" s="8">
        <v>47362</v>
      </c>
    </row>
    <row r="48" spans="2:8" ht="15.75" x14ac:dyDescent="0.25">
      <c r="B48" s="6" t="s">
        <v>87</v>
      </c>
      <c r="C48" s="7" t="s">
        <v>41</v>
      </c>
      <c r="D48" s="7" t="s">
        <v>273</v>
      </c>
      <c r="E48" s="7" t="s">
        <v>88</v>
      </c>
      <c r="F48" s="7">
        <v>7000</v>
      </c>
      <c r="G48" s="37">
        <f>7000*1.6</f>
        <v>11200</v>
      </c>
      <c r="H48" s="8">
        <v>46844</v>
      </c>
    </row>
    <row r="49" spans="2:8" ht="15.75" x14ac:dyDescent="0.25">
      <c r="B49" s="6" t="s">
        <v>89</v>
      </c>
      <c r="C49" s="7" t="s">
        <v>41</v>
      </c>
      <c r="D49" s="7"/>
      <c r="E49" s="7">
        <v>1000</v>
      </c>
      <c r="F49" s="7">
        <v>1000</v>
      </c>
      <c r="G49" s="37">
        <f>100*0.25</f>
        <v>25</v>
      </c>
      <c r="H49" s="8">
        <v>46813</v>
      </c>
    </row>
    <row r="50" spans="2:8" ht="15.75" x14ac:dyDescent="0.25">
      <c r="B50" s="6" t="s">
        <v>90</v>
      </c>
      <c r="C50" s="7" t="s">
        <v>41</v>
      </c>
      <c r="D50" s="7" t="s">
        <v>273</v>
      </c>
      <c r="E50" s="7" t="s">
        <v>8</v>
      </c>
      <c r="F50" s="7">
        <v>1000</v>
      </c>
      <c r="G50" s="37">
        <f>1000*37.4</f>
        <v>37400</v>
      </c>
      <c r="H50" s="8">
        <v>46874</v>
      </c>
    </row>
    <row r="51" spans="2:8" ht="15.75" x14ac:dyDescent="0.25">
      <c r="B51" s="6" t="s">
        <v>91</v>
      </c>
      <c r="C51" s="7" t="s">
        <v>16</v>
      </c>
      <c r="D51" s="7" t="s">
        <v>273</v>
      </c>
      <c r="E51" s="7" t="s">
        <v>27</v>
      </c>
      <c r="F51" s="7">
        <v>2500</v>
      </c>
      <c r="G51" s="37">
        <f>2500*37.4</f>
        <v>93500</v>
      </c>
      <c r="H51" s="8">
        <v>46631</v>
      </c>
    </row>
    <row r="52" spans="2:8" ht="15.75" x14ac:dyDescent="0.25">
      <c r="B52" s="6" t="s">
        <v>92</v>
      </c>
      <c r="C52" s="7" t="s">
        <v>93</v>
      </c>
      <c r="D52" s="7" t="s">
        <v>273</v>
      </c>
      <c r="E52" s="7" t="s">
        <v>94</v>
      </c>
      <c r="F52" s="7">
        <v>8600</v>
      </c>
      <c r="G52" s="37">
        <f>8600*9.14</f>
        <v>78604</v>
      </c>
      <c r="H52" s="8">
        <v>46966</v>
      </c>
    </row>
    <row r="53" spans="2:8" ht="15.75" x14ac:dyDescent="0.25">
      <c r="B53" s="6" t="s">
        <v>95</v>
      </c>
      <c r="C53" s="12" t="s">
        <v>38</v>
      </c>
      <c r="D53" s="12" t="s">
        <v>273</v>
      </c>
      <c r="E53" s="7" t="s">
        <v>96</v>
      </c>
      <c r="F53" s="7">
        <v>125</v>
      </c>
      <c r="G53" s="37">
        <f>125*32.55</f>
        <v>4068.7499999999995</v>
      </c>
      <c r="H53" s="8">
        <v>47423</v>
      </c>
    </row>
    <row r="54" spans="2:8" ht="15.75" x14ac:dyDescent="0.25">
      <c r="B54" s="6" t="s">
        <v>97</v>
      </c>
      <c r="C54" s="6" t="s">
        <v>98</v>
      </c>
      <c r="D54" s="6" t="s">
        <v>273</v>
      </c>
      <c r="E54" s="9" t="s">
        <v>14</v>
      </c>
      <c r="F54" s="9">
        <v>200</v>
      </c>
      <c r="G54" s="37">
        <f>200*225.5</f>
        <v>45100</v>
      </c>
      <c r="H54" s="8">
        <v>46966</v>
      </c>
    </row>
    <row r="55" spans="2:8" ht="15.75" x14ac:dyDescent="0.25">
      <c r="B55" s="6" t="s">
        <v>99</v>
      </c>
      <c r="C55" s="7" t="s">
        <v>20</v>
      </c>
      <c r="D55" s="7" t="s">
        <v>273</v>
      </c>
      <c r="E55" s="7" t="s">
        <v>27</v>
      </c>
      <c r="F55" s="7">
        <v>2500</v>
      </c>
      <c r="G55" s="37">
        <f>2500*0.41</f>
        <v>1025</v>
      </c>
      <c r="H55" s="8">
        <v>46966</v>
      </c>
    </row>
    <row r="56" spans="2:8" ht="15.75" x14ac:dyDescent="0.25">
      <c r="B56" s="6" t="s">
        <v>100</v>
      </c>
      <c r="C56" s="7" t="s">
        <v>16</v>
      </c>
      <c r="D56" s="7"/>
      <c r="E56" s="7">
        <v>75</v>
      </c>
      <c r="F56" s="7">
        <v>75</v>
      </c>
      <c r="G56" s="37">
        <f>75*24.61</f>
        <v>1845.75</v>
      </c>
      <c r="H56" s="8">
        <v>47058</v>
      </c>
    </row>
    <row r="57" spans="2:8" ht="15.75" x14ac:dyDescent="0.25">
      <c r="B57" s="6" t="s">
        <v>101</v>
      </c>
      <c r="C57" s="7" t="s">
        <v>16</v>
      </c>
      <c r="D57" s="7"/>
      <c r="E57" s="7">
        <v>70</v>
      </c>
      <c r="F57" s="7">
        <v>70</v>
      </c>
      <c r="G57" s="37">
        <f>70*24.61</f>
        <v>1722.7</v>
      </c>
      <c r="H57" s="8">
        <v>47392</v>
      </c>
    </row>
    <row r="58" spans="2:8" ht="15.75" x14ac:dyDescent="0.25">
      <c r="B58" s="6" t="s">
        <v>102</v>
      </c>
      <c r="C58" s="7" t="s">
        <v>20</v>
      </c>
      <c r="D58" s="7"/>
      <c r="E58" s="7">
        <v>3000</v>
      </c>
      <c r="F58" s="7">
        <v>3000</v>
      </c>
      <c r="G58" s="37">
        <f>3000*0.55</f>
        <v>1650.0000000000002</v>
      </c>
      <c r="H58" s="8">
        <v>46692</v>
      </c>
    </row>
    <row r="59" spans="2:8" ht="15.75" x14ac:dyDescent="0.25">
      <c r="B59" s="6" t="s">
        <v>103</v>
      </c>
      <c r="C59" s="7" t="s">
        <v>104</v>
      </c>
      <c r="D59" s="7"/>
      <c r="E59" s="7">
        <v>2000</v>
      </c>
      <c r="F59" s="7">
        <v>2000</v>
      </c>
      <c r="G59" s="37">
        <f>2000*0.19</f>
        <v>380</v>
      </c>
      <c r="H59" s="8">
        <v>46661</v>
      </c>
    </row>
    <row r="60" spans="2:8" ht="15.75" x14ac:dyDescent="0.25">
      <c r="B60" s="6" t="s">
        <v>105</v>
      </c>
      <c r="C60" s="7" t="s">
        <v>38</v>
      </c>
      <c r="D60" s="7" t="s">
        <v>273</v>
      </c>
      <c r="E60" s="7" t="s">
        <v>106</v>
      </c>
      <c r="F60" s="7">
        <v>131</v>
      </c>
      <c r="G60" s="37">
        <f>131*31.57</f>
        <v>4135.67</v>
      </c>
      <c r="H60" s="8">
        <v>46692</v>
      </c>
    </row>
    <row r="61" spans="2:8" ht="15.75" x14ac:dyDescent="0.25">
      <c r="B61" s="6" t="s">
        <v>107</v>
      </c>
      <c r="C61" s="6" t="s">
        <v>98</v>
      </c>
      <c r="D61" s="6" t="s">
        <v>273</v>
      </c>
      <c r="E61" s="9" t="s">
        <v>108</v>
      </c>
      <c r="F61" s="9">
        <v>46</v>
      </c>
      <c r="G61" s="37">
        <f>45*667.5</f>
        <v>30037.5</v>
      </c>
      <c r="H61" s="8">
        <v>46661</v>
      </c>
    </row>
    <row r="62" spans="2:8" ht="15.75" x14ac:dyDescent="0.25">
      <c r="B62" s="6" t="s">
        <v>109</v>
      </c>
      <c r="C62" s="7" t="s">
        <v>20</v>
      </c>
      <c r="D62" s="7"/>
      <c r="E62" s="7">
        <v>2200</v>
      </c>
      <c r="F62" s="7">
        <v>2200</v>
      </c>
      <c r="G62" s="37">
        <f>2200*0.66</f>
        <v>1452</v>
      </c>
      <c r="H62" s="8">
        <v>46935</v>
      </c>
    </row>
    <row r="63" spans="2:8" ht="15.75" x14ac:dyDescent="0.25">
      <c r="B63" s="6" t="s">
        <v>110</v>
      </c>
      <c r="C63" s="6" t="s">
        <v>16</v>
      </c>
      <c r="D63" s="6" t="s">
        <v>273</v>
      </c>
      <c r="E63" s="9" t="s">
        <v>111</v>
      </c>
      <c r="F63" s="9">
        <v>105</v>
      </c>
      <c r="G63" s="37">
        <f>105*312.51</f>
        <v>32813.549999999996</v>
      </c>
      <c r="H63" s="8">
        <v>46631</v>
      </c>
    </row>
    <row r="64" spans="2:8" ht="15.75" x14ac:dyDescent="0.25">
      <c r="B64" s="6" t="s">
        <v>112</v>
      </c>
      <c r="C64" s="7" t="s">
        <v>113</v>
      </c>
      <c r="D64" s="7"/>
      <c r="E64" s="7">
        <v>1000</v>
      </c>
      <c r="F64" s="7">
        <v>1000</v>
      </c>
      <c r="G64" s="37">
        <f>1000*46.2</f>
        <v>46200</v>
      </c>
      <c r="H64" s="8">
        <v>46813</v>
      </c>
    </row>
    <row r="65" spans="2:8" ht="15.75" x14ac:dyDescent="0.25">
      <c r="B65" s="6" t="s">
        <v>114</v>
      </c>
      <c r="C65" s="7" t="s">
        <v>93</v>
      </c>
      <c r="D65" s="7" t="s">
        <v>273</v>
      </c>
      <c r="E65" s="7" t="s">
        <v>115</v>
      </c>
      <c r="F65" s="7">
        <v>700</v>
      </c>
      <c r="G65" s="37">
        <f>700*0.62</f>
        <v>434</v>
      </c>
      <c r="H65" s="8">
        <v>47088</v>
      </c>
    </row>
    <row r="66" spans="2:8" ht="15.75" x14ac:dyDescent="0.25">
      <c r="B66" s="6" t="s">
        <v>116</v>
      </c>
      <c r="C66" s="7" t="s">
        <v>20</v>
      </c>
      <c r="D66" s="7"/>
      <c r="E66" s="7">
        <v>2000</v>
      </c>
      <c r="F66" s="7">
        <v>2000</v>
      </c>
      <c r="G66" s="37">
        <f>2000*1.36</f>
        <v>2720</v>
      </c>
      <c r="H66" s="8">
        <v>46905</v>
      </c>
    </row>
    <row r="67" spans="2:8" ht="15.75" x14ac:dyDescent="0.25">
      <c r="B67" s="3"/>
      <c r="C67" s="13"/>
      <c r="D67" s="13"/>
      <c r="E67" s="13"/>
      <c r="F67" s="13"/>
      <c r="H67" s="14"/>
    </row>
    <row r="68" spans="2:8" ht="15.75" x14ac:dyDescent="0.25">
      <c r="B68" s="3"/>
      <c r="C68" s="13"/>
      <c r="D68" s="13"/>
      <c r="E68" s="13"/>
      <c r="F68" s="13"/>
      <c r="H68" s="14"/>
    </row>
    <row r="69" spans="2:8" ht="15.75" x14ac:dyDescent="0.25">
      <c r="B69" s="1" t="s">
        <v>117</v>
      </c>
    </row>
    <row r="70" spans="2:8" ht="15.75" x14ac:dyDescent="0.25">
      <c r="B70" s="29"/>
      <c r="C70" s="31"/>
      <c r="D70" s="15"/>
      <c r="E70" s="33"/>
      <c r="F70" s="16"/>
      <c r="G70" s="38"/>
      <c r="H70" s="31" t="s">
        <v>118</v>
      </c>
    </row>
    <row r="71" spans="2:8" ht="15.75" x14ac:dyDescent="0.25">
      <c r="B71" s="30"/>
      <c r="C71" s="32"/>
      <c r="D71" s="17"/>
      <c r="E71" s="34"/>
      <c r="F71" s="18"/>
      <c r="G71" s="39"/>
      <c r="H71" s="32"/>
    </row>
    <row r="72" spans="2:8" ht="31.5" x14ac:dyDescent="0.25">
      <c r="B72" s="20" t="s">
        <v>119</v>
      </c>
      <c r="C72" s="21" t="s">
        <v>120</v>
      </c>
      <c r="D72" s="43"/>
      <c r="E72" s="22" t="s">
        <v>121</v>
      </c>
      <c r="F72" s="22"/>
      <c r="G72" s="40" t="s">
        <v>122</v>
      </c>
      <c r="H72" s="23" t="s">
        <v>123</v>
      </c>
    </row>
    <row r="73" spans="2:8" ht="15.75" x14ac:dyDescent="0.25">
      <c r="B73" s="24" t="s">
        <v>124</v>
      </c>
      <c r="C73" s="25" t="s">
        <v>125</v>
      </c>
      <c r="D73" s="28"/>
      <c r="E73" s="26">
        <v>917</v>
      </c>
      <c r="F73" s="28"/>
      <c r="G73" s="41" t="s">
        <v>126</v>
      </c>
      <c r="H73" s="27" t="s">
        <v>127</v>
      </c>
    </row>
    <row r="74" spans="2:8" ht="15.75" x14ac:dyDescent="0.25">
      <c r="B74" s="24" t="s">
        <v>128</v>
      </c>
      <c r="C74" s="25" t="s">
        <v>129</v>
      </c>
      <c r="D74" s="28"/>
      <c r="E74" s="28">
        <v>16</v>
      </c>
      <c r="F74" s="28"/>
      <c r="G74" s="42" t="s">
        <v>130</v>
      </c>
      <c r="H74" s="27" t="s">
        <v>131</v>
      </c>
    </row>
    <row r="75" spans="2:8" ht="15.75" x14ac:dyDescent="0.25">
      <c r="B75" s="24" t="s">
        <v>132</v>
      </c>
      <c r="C75" s="25" t="s">
        <v>129</v>
      </c>
      <c r="D75" s="28"/>
      <c r="E75" s="28">
        <v>2</v>
      </c>
      <c r="F75" s="28"/>
      <c r="G75" s="42" t="s">
        <v>133</v>
      </c>
      <c r="H75" s="27" t="s">
        <v>134</v>
      </c>
    </row>
    <row r="76" spans="2:8" ht="15.75" x14ac:dyDescent="0.25">
      <c r="B76" s="24" t="s">
        <v>135</v>
      </c>
      <c r="C76" s="25" t="s">
        <v>129</v>
      </c>
      <c r="D76" s="28"/>
      <c r="E76" s="28">
        <v>5</v>
      </c>
      <c r="F76" s="28"/>
      <c r="G76" s="42" t="s">
        <v>133</v>
      </c>
      <c r="H76" s="27" t="s">
        <v>136</v>
      </c>
    </row>
    <row r="77" spans="2:8" ht="15.75" x14ac:dyDescent="0.25">
      <c r="B77" s="24" t="s">
        <v>137</v>
      </c>
      <c r="C77" s="25" t="s">
        <v>62</v>
      </c>
      <c r="D77" s="28"/>
      <c r="E77" s="28">
        <v>1</v>
      </c>
      <c r="F77" s="28"/>
      <c r="G77" s="42" t="s">
        <v>138</v>
      </c>
      <c r="H77" s="27" t="s">
        <v>139</v>
      </c>
    </row>
    <row r="78" spans="2:8" ht="15.75" x14ac:dyDescent="0.25">
      <c r="B78" s="24" t="s">
        <v>140</v>
      </c>
      <c r="C78" s="25" t="s">
        <v>141</v>
      </c>
      <c r="D78" s="28"/>
      <c r="E78" s="28">
        <v>1</v>
      </c>
      <c r="F78" s="28"/>
      <c r="G78" s="42" t="s">
        <v>142</v>
      </c>
      <c r="H78" s="27" t="s">
        <v>143</v>
      </c>
    </row>
    <row r="79" spans="2:8" ht="15.75" x14ac:dyDescent="0.25">
      <c r="B79" s="24" t="s">
        <v>144</v>
      </c>
      <c r="C79" s="25" t="s">
        <v>141</v>
      </c>
      <c r="D79" s="28"/>
      <c r="E79" s="28">
        <v>1</v>
      </c>
      <c r="F79" s="28"/>
      <c r="G79" s="42" t="s">
        <v>145</v>
      </c>
      <c r="H79" s="27" t="s">
        <v>146</v>
      </c>
    </row>
    <row r="80" spans="2:8" ht="15.75" x14ac:dyDescent="0.25">
      <c r="B80" s="24" t="s">
        <v>147</v>
      </c>
      <c r="C80" s="25" t="s">
        <v>148</v>
      </c>
      <c r="D80" s="28"/>
      <c r="E80" s="28">
        <v>4</v>
      </c>
      <c r="F80" s="28"/>
      <c r="G80" s="42" t="s">
        <v>149</v>
      </c>
      <c r="H80" s="27" t="s">
        <v>150</v>
      </c>
    </row>
    <row r="81" spans="2:8" ht="15.75" x14ac:dyDescent="0.25">
      <c r="B81" s="24" t="s">
        <v>151</v>
      </c>
      <c r="C81" s="25" t="s">
        <v>141</v>
      </c>
      <c r="D81" s="28"/>
      <c r="E81" s="28">
        <v>1</v>
      </c>
      <c r="F81" s="28"/>
      <c r="G81" s="42" t="s">
        <v>152</v>
      </c>
      <c r="H81" s="27" t="s">
        <v>153</v>
      </c>
    </row>
    <row r="82" spans="2:8" ht="15.75" x14ac:dyDescent="0.25">
      <c r="B82" s="24" t="s">
        <v>154</v>
      </c>
      <c r="C82" s="25" t="s">
        <v>62</v>
      </c>
      <c r="D82" s="28"/>
      <c r="E82" s="28">
        <v>1</v>
      </c>
      <c r="F82" s="28"/>
      <c r="G82" s="42" t="s">
        <v>155</v>
      </c>
      <c r="H82" s="27" t="s">
        <v>156</v>
      </c>
    </row>
    <row r="83" spans="2:8" ht="15.75" x14ac:dyDescent="0.25">
      <c r="B83" s="24" t="s">
        <v>157</v>
      </c>
      <c r="C83" s="25" t="s">
        <v>129</v>
      </c>
      <c r="D83" s="28"/>
      <c r="E83" s="28">
        <v>3</v>
      </c>
      <c r="F83" s="28"/>
      <c r="G83" s="42" t="s">
        <v>158</v>
      </c>
      <c r="H83" s="27" t="s">
        <v>159</v>
      </c>
    </row>
    <row r="84" spans="2:8" ht="15.75" x14ac:dyDescent="0.25">
      <c r="B84" s="24" t="s">
        <v>160</v>
      </c>
      <c r="C84" s="25" t="s">
        <v>141</v>
      </c>
      <c r="D84" s="28"/>
      <c r="E84" s="28">
        <v>1</v>
      </c>
      <c r="F84" s="28"/>
      <c r="G84" s="42" t="s">
        <v>161</v>
      </c>
      <c r="H84" s="27" t="s">
        <v>162</v>
      </c>
    </row>
    <row r="85" spans="2:8" ht="15.75" x14ac:dyDescent="0.25">
      <c r="B85" s="24" t="s">
        <v>163</v>
      </c>
      <c r="C85" s="25" t="s">
        <v>129</v>
      </c>
      <c r="D85" s="28"/>
      <c r="E85" s="28">
        <v>5</v>
      </c>
      <c r="F85" s="28"/>
      <c r="G85" s="42" t="s">
        <v>164</v>
      </c>
      <c r="H85" s="27" t="s">
        <v>165</v>
      </c>
    </row>
    <row r="86" spans="2:8" ht="15.75" x14ac:dyDescent="0.25">
      <c r="B86" s="24" t="s">
        <v>166</v>
      </c>
      <c r="C86" s="25" t="s">
        <v>129</v>
      </c>
      <c r="D86" s="28"/>
      <c r="E86" s="28">
        <v>4</v>
      </c>
      <c r="F86" s="28"/>
      <c r="G86" s="42" t="s">
        <v>167</v>
      </c>
      <c r="H86" s="27" t="s">
        <v>168</v>
      </c>
    </row>
    <row r="87" spans="2:8" ht="15.75" x14ac:dyDescent="0.25">
      <c r="B87" s="24" t="s">
        <v>169</v>
      </c>
      <c r="C87" s="25" t="s">
        <v>129</v>
      </c>
      <c r="D87" s="28"/>
      <c r="E87" s="28">
        <v>4</v>
      </c>
      <c r="F87" s="28"/>
      <c r="G87" s="42" t="s">
        <v>167</v>
      </c>
      <c r="H87" s="27" t="s">
        <v>168</v>
      </c>
    </row>
    <row r="88" spans="2:8" ht="15.75" x14ac:dyDescent="0.25">
      <c r="B88" s="24" t="s">
        <v>170</v>
      </c>
      <c r="C88" s="25" t="s">
        <v>129</v>
      </c>
      <c r="D88" s="28"/>
      <c r="E88" s="28">
        <v>3</v>
      </c>
      <c r="F88" s="28"/>
      <c r="G88" s="42" t="s">
        <v>171</v>
      </c>
      <c r="H88" s="27" t="s">
        <v>172</v>
      </c>
    </row>
    <row r="89" spans="2:8" ht="15.75" x14ac:dyDescent="0.25">
      <c r="B89" s="24" t="s">
        <v>173</v>
      </c>
      <c r="C89" s="25" t="s">
        <v>129</v>
      </c>
      <c r="D89" s="28"/>
      <c r="E89" s="28">
        <v>3</v>
      </c>
      <c r="F89" s="28"/>
      <c r="G89" s="42" t="s">
        <v>174</v>
      </c>
      <c r="H89" s="27" t="s">
        <v>175</v>
      </c>
    </row>
    <row r="90" spans="2:8" ht="15.75" x14ac:dyDescent="0.25">
      <c r="B90" s="24" t="s">
        <v>176</v>
      </c>
      <c r="C90" s="25" t="s">
        <v>129</v>
      </c>
      <c r="D90" s="28"/>
      <c r="E90" s="28">
        <v>4</v>
      </c>
      <c r="F90" s="28"/>
      <c r="G90" s="42" t="s">
        <v>177</v>
      </c>
      <c r="H90" s="27" t="s">
        <v>178</v>
      </c>
    </row>
    <row r="91" spans="2:8" ht="15.75" x14ac:dyDescent="0.25">
      <c r="B91" s="24" t="s">
        <v>179</v>
      </c>
      <c r="C91" s="25" t="s">
        <v>129</v>
      </c>
      <c r="D91" s="28"/>
      <c r="E91" s="28">
        <v>4</v>
      </c>
      <c r="F91" s="28"/>
      <c r="G91" s="42" t="s">
        <v>180</v>
      </c>
      <c r="H91" s="27" t="s">
        <v>181</v>
      </c>
    </row>
    <row r="92" spans="2:8" ht="15.75" x14ac:dyDescent="0.25">
      <c r="B92" s="24" t="s">
        <v>182</v>
      </c>
      <c r="C92" s="25" t="s">
        <v>129</v>
      </c>
      <c r="D92" s="28"/>
      <c r="E92" s="28">
        <v>5</v>
      </c>
      <c r="F92" s="28"/>
      <c r="G92" s="42" t="s">
        <v>183</v>
      </c>
      <c r="H92" s="27" t="s">
        <v>184</v>
      </c>
    </row>
    <row r="93" spans="2:8" ht="15.75" x14ac:dyDescent="0.25">
      <c r="B93" s="24" t="s">
        <v>185</v>
      </c>
      <c r="C93" s="25" t="s">
        <v>129</v>
      </c>
      <c r="D93" s="28"/>
      <c r="E93" s="28">
        <v>4</v>
      </c>
      <c r="F93" s="28"/>
      <c r="G93" s="42" t="s">
        <v>186</v>
      </c>
      <c r="H93" s="27" t="s">
        <v>187</v>
      </c>
    </row>
    <row r="94" spans="2:8" ht="15.75" x14ac:dyDescent="0.25">
      <c r="B94" s="24" t="s">
        <v>188</v>
      </c>
      <c r="C94" s="25" t="s">
        <v>129</v>
      </c>
      <c r="D94" s="28"/>
      <c r="E94" s="28">
        <v>4</v>
      </c>
      <c r="F94" s="28"/>
      <c r="G94" s="42" t="s">
        <v>189</v>
      </c>
      <c r="H94" s="27" t="s">
        <v>190</v>
      </c>
    </row>
    <row r="95" spans="2:8" ht="15.75" x14ac:dyDescent="0.25">
      <c r="B95" s="24" t="s">
        <v>191</v>
      </c>
      <c r="C95" s="25" t="s">
        <v>192</v>
      </c>
      <c r="D95" s="28"/>
      <c r="E95" s="28">
        <v>15</v>
      </c>
      <c r="F95" s="28"/>
      <c r="G95" s="42" t="s">
        <v>193</v>
      </c>
      <c r="H95" s="27" t="s">
        <v>194</v>
      </c>
    </row>
    <row r="96" spans="2:8" ht="15.75" x14ac:dyDescent="0.25">
      <c r="B96" s="24" t="s">
        <v>195</v>
      </c>
      <c r="C96" s="25" t="s">
        <v>192</v>
      </c>
      <c r="D96" s="28"/>
      <c r="E96" s="28">
        <v>22</v>
      </c>
      <c r="F96" s="28"/>
      <c r="G96" s="42" t="s">
        <v>196</v>
      </c>
      <c r="H96" s="27" t="s">
        <v>197</v>
      </c>
    </row>
    <row r="97" spans="2:8" ht="15.75" x14ac:dyDescent="0.25">
      <c r="B97" s="24" t="s">
        <v>198</v>
      </c>
      <c r="C97" s="25" t="s">
        <v>192</v>
      </c>
      <c r="D97" s="28"/>
      <c r="E97" s="28">
        <v>22</v>
      </c>
      <c r="F97" s="28"/>
      <c r="G97" s="42" t="s">
        <v>196</v>
      </c>
      <c r="H97" s="27" t="s">
        <v>197</v>
      </c>
    </row>
    <row r="98" spans="2:8" ht="15.75" x14ac:dyDescent="0.25">
      <c r="B98" s="24" t="s">
        <v>199</v>
      </c>
      <c r="C98" s="25" t="s">
        <v>148</v>
      </c>
      <c r="D98" s="28"/>
      <c r="E98" s="28">
        <v>3</v>
      </c>
      <c r="F98" s="28"/>
      <c r="G98" s="42" t="s">
        <v>200</v>
      </c>
      <c r="H98" s="27" t="s">
        <v>201</v>
      </c>
    </row>
    <row r="99" spans="2:8" ht="15.75" x14ac:dyDescent="0.25">
      <c r="B99" s="24" t="s">
        <v>202</v>
      </c>
      <c r="C99" s="25" t="s">
        <v>203</v>
      </c>
      <c r="D99" s="28"/>
      <c r="E99" s="28">
        <v>1</v>
      </c>
      <c r="F99" s="28"/>
      <c r="G99" s="42" t="s">
        <v>204</v>
      </c>
      <c r="H99" s="27" t="s">
        <v>205</v>
      </c>
    </row>
    <row r="100" spans="2:8" ht="15.75" x14ac:dyDescent="0.25">
      <c r="B100" s="24" t="s">
        <v>206</v>
      </c>
      <c r="C100" s="25" t="s">
        <v>203</v>
      </c>
      <c r="D100" s="28"/>
      <c r="E100" s="28">
        <v>1</v>
      </c>
      <c r="F100" s="28"/>
      <c r="G100" s="42" t="s">
        <v>207</v>
      </c>
      <c r="H100" s="27" t="s">
        <v>208</v>
      </c>
    </row>
    <row r="101" spans="2:8" ht="15.75" x14ac:dyDescent="0.25">
      <c r="B101" s="24" t="s">
        <v>209</v>
      </c>
      <c r="C101" s="25" t="s">
        <v>203</v>
      </c>
      <c r="D101" s="28"/>
      <c r="E101" s="28">
        <v>1</v>
      </c>
      <c r="F101" s="28"/>
      <c r="G101" s="42" t="s">
        <v>210</v>
      </c>
      <c r="H101" s="27" t="s">
        <v>211</v>
      </c>
    </row>
    <row r="102" spans="2:8" ht="15.75" x14ac:dyDescent="0.25">
      <c r="B102" s="24" t="s">
        <v>212</v>
      </c>
      <c r="C102" s="25" t="s">
        <v>203</v>
      </c>
      <c r="D102" s="28"/>
      <c r="E102" s="28">
        <v>1</v>
      </c>
      <c r="F102" s="28"/>
      <c r="G102" s="42" t="s">
        <v>210</v>
      </c>
      <c r="H102" s="27" t="s">
        <v>211</v>
      </c>
    </row>
    <row r="103" spans="2:8" ht="15.75" x14ac:dyDescent="0.25">
      <c r="B103" s="24" t="s">
        <v>213</v>
      </c>
      <c r="C103" s="25" t="s">
        <v>203</v>
      </c>
      <c r="D103" s="28"/>
      <c r="E103" s="28">
        <v>1</v>
      </c>
      <c r="F103" s="28"/>
      <c r="G103" s="42" t="s">
        <v>210</v>
      </c>
      <c r="H103" s="27" t="s">
        <v>211</v>
      </c>
    </row>
    <row r="104" spans="2:8" ht="15.75" x14ac:dyDescent="0.25">
      <c r="B104" s="24" t="s">
        <v>214</v>
      </c>
      <c r="C104" s="25" t="s">
        <v>203</v>
      </c>
      <c r="D104" s="28"/>
      <c r="E104" s="28">
        <v>1</v>
      </c>
      <c r="F104" s="28"/>
      <c r="G104" s="42" t="s">
        <v>210</v>
      </c>
      <c r="H104" s="27" t="s">
        <v>211</v>
      </c>
    </row>
    <row r="105" spans="2:8" ht="15.75" x14ac:dyDescent="0.25">
      <c r="B105" s="24" t="s">
        <v>215</v>
      </c>
      <c r="C105" s="25" t="s">
        <v>203</v>
      </c>
      <c r="D105" s="28"/>
      <c r="E105" s="28">
        <v>1</v>
      </c>
      <c r="F105" s="28"/>
      <c r="G105" s="42" t="s">
        <v>216</v>
      </c>
      <c r="H105" s="27" t="s">
        <v>217</v>
      </c>
    </row>
    <row r="106" spans="2:8" ht="15.75" x14ac:dyDescent="0.25">
      <c r="B106" s="24" t="s">
        <v>218</v>
      </c>
      <c r="C106" s="25" t="s">
        <v>203</v>
      </c>
      <c r="D106" s="28"/>
      <c r="E106" s="28">
        <v>1</v>
      </c>
      <c r="F106" s="28"/>
      <c r="G106" s="42" t="s">
        <v>216</v>
      </c>
      <c r="H106" s="27" t="s">
        <v>217</v>
      </c>
    </row>
    <row r="107" spans="2:8" ht="15.75" x14ac:dyDescent="0.25">
      <c r="B107" s="24" t="s">
        <v>219</v>
      </c>
      <c r="C107" s="25" t="s">
        <v>203</v>
      </c>
      <c r="D107" s="28"/>
      <c r="E107" s="28">
        <v>1</v>
      </c>
      <c r="F107" s="28"/>
      <c r="G107" s="42" t="s">
        <v>216</v>
      </c>
      <c r="H107" s="27" t="s">
        <v>217</v>
      </c>
    </row>
    <row r="108" spans="2:8" ht="15.75" x14ac:dyDescent="0.25">
      <c r="B108" s="24" t="s">
        <v>220</v>
      </c>
      <c r="C108" s="25" t="s">
        <v>203</v>
      </c>
      <c r="D108" s="28"/>
      <c r="E108" s="28">
        <v>1</v>
      </c>
      <c r="F108" s="28"/>
      <c r="G108" s="42" t="s">
        <v>216</v>
      </c>
      <c r="H108" s="27" t="s">
        <v>217</v>
      </c>
    </row>
    <row r="109" spans="2:8" ht="15.75" x14ac:dyDescent="0.25">
      <c r="B109" s="24" t="s">
        <v>221</v>
      </c>
      <c r="C109" s="25" t="s">
        <v>203</v>
      </c>
      <c r="D109" s="28"/>
      <c r="E109" s="28">
        <v>1</v>
      </c>
      <c r="F109" s="28"/>
      <c r="G109" s="42" t="s">
        <v>216</v>
      </c>
      <c r="H109" s="27" t="s">
        <v>217</v>
      </c>
    </row>
    <row r="110" spans="2:8" ht="15.75" x14ac:dyDescent="0.25">
      <c r="B110" s="24" t="s">
        <v>222</v>
      </c>
      <c r="C110" s="25" t="s">
        <v>203</v>
      </c>
      <c r="D110" s="28"/>
      <c r="E110" s="28">
        <v>1</v>
      </c>
      <c r="F110" s="28"/>
      <c r="G110" s="42" t="s">
        <v>216</v>
      </c>
      <c r="H110" s="27" t="s">
        <v>217</v>
      </c>
    </row>
    <row r="111" spans="2:8" ht="15.75" x14ac:dyDescent="0.25">
      <c r="B111" s="24" t="s">
        <v>223</v>
      </c>
      <c r="C111" s="25" t="s">
        <v>203</v>
      </c>
      <c r="D111" s="28"/>
      <c r="E111" s="28">
        <v>1</v>
      </c>
      <c r="F111" s="28"/>
      <c r="G111" s="42" t="s">
        <v>216</v>
      </c>
      <c r="H111" s="27" t="s">
        <v>217</v>
      </c>
    </row>
    <row r="112" spans="2:8" ht="15.75" x14ac:dyDescent="0.25">
      <c r="B112" s="24" t="s">
        <v>224</v>
      </c>
      <c r="C112" s="25" t="s">
        <v>203</v>
      </c>
      <c r="D112" s="28"/>
      <c r="E112" s="28">
        <v>1</v>
      </c>
      <c r="F112" s="28"/>
      <c r="G112" s="42" t="s">
        <v>216</v>
      </c>
      <c r="H112" s="27" t="s">
        <v>217</v>
      </c>
    </row>
    <row r="113" spans="2:8" ht="15.75" x14ac:dyDescent="0.25">
      <c r="B113" s="24" t="s">
        <v>225</v>
      </c>
      <c r="C113" s="25" t="s">
        <v>203</v>
      </c>
      <c r="D113" s="28"/>
      <c r="E113" s="28">
        <v>1</v>
      </c>
      <c r="F113" s="28"/>
      <c r="G113" s="42" t="s">
        <v>226</v>
      </c>
      <c r="H113" s="27" t="s">
        <v>227</v>
      </c>
    </row>
    <row r="114" spans="2:8" ht="15.75" x14ac:dyDescent="0.25">
      <c r="B114" s="24" t="s">
        <v>228</v>
      </c>
      <c r="C114" s="25" t="s">
        <v>203</v>
      </c>
      <c r="D114" s="28"/>
      <c r="E114" s="28">
        <v>1</v>
      </c>
      <c r="F114" s="28"/>
      <c r="G114" s="42" t="s">
        <v>229</v>
      </c>
      <c r="H114" s="27" t="s">
        <v>230</v>
      </c>
    </row>
    <row r="115" spans="2:8" ht="15.75" x14ac:dyDescent="0.25">
      <c r="B115" s="24" t="s">
        <v>231</v>
      </c>
      <c r="C115" s="25" t="s">
        <v>203</v>
      </c>
      <c r="D115" s="28"/>
      <c r="E115" s="28">
        <v>1</v>
      </c>
      <c r="F115" s="28"/>
      <c r="G115" s="42" t="s">
        <v>232</v>
      </c>
      <c r="H115" s="27" t="s">
        <v>233</v>
      </c>
    </row>
    <row r="116" spans="2:8" ht="15.75" x14ac:dyDescent="0.25">
      <c r="B116" s="24" t="s">
        <v>234</v>
      </c>
      <c r="C116" s="25" t="s">
        <v>129</v>
      </c>
      <c r="D116" s="28"/>
      <c r="E116" s="28">
        <v>10</v>
      </c>
      <c r="F116" s="28"/>
      <c r="G116" s="42" t="s">
        <v>235</v>
      </c>
      <c r="H116" s="27" t="s">
        <v>236</v>
      </c>
    </row>
    <row r="117" spans="2:8" ht="15.75" x14ac:dyDescent="0.25">
      <c r="B117" s="24" t="s">
        <v>237</v>
      </c>
      <c r="C117" s="25" t="s">
        <v>129</v>
      </c>
      <c r="D117" s="28"/>
      <c r="E117" s="28">
        <v>7</v>
      </c>
      <c r="F117" s="28"/>
      <c r="G117" s="42" t="s">
        <v>238</v>
      </c>
      <c r="H117" s="27" t="s">
        <v>239</v>
      </c>
    </row>
    <row r="118" spans="2:8" ht="15.75" x14ac:dyDescent="0.25">
      <c r="B118" s="24" t="s">
        <v>240</v>
      </c>
      <c r="C118" s="25" t="s">
        <v>129</v>
      </c>
      <c r="D118" s="28"/>
      <c r="E118" s="28">
        <v>5</v>
      </c>
      <c r="F118" s="28"/>
      <c r="G118" s="42" t="s">
        <v>241</v>
      </c>
      <c r="H118" s="27" t="s">
        <v>242</v>
      </c>
    </row>
    <row r="119" spans="2:8" ht="15.75" x14ac:dyDescent="0.25">
      <c r="B119" s="24" t="s">
        <v>243</v>
      </c>
      <c r="C119" s="25" t="s">
        <v>141</v>
      </c>
      <c r="D119" s="28"/>
      <c r="E119" s="28">
        <v>1</v>
      </c>
      <c r="F119" s="28"/>
      <c r="G119" s="42" t="s">
        <v>244</v>
      </c>
      <c r="H119" s="27" t="s">
        <v>245</v>
      </c>
    </row>
    <row r="120" spans="2:8" ht="15.75" x14ac:dyDescent="0.25">
      <c r="B120" s="24" t="s">
        <v>246</v>
      </c>
      <c r="C120" s="25" t="s">
        <v>148</v>
      </c>
      <c r="D120" s="28"/>
      <c r="E120" s="28">
        <v>2</v>
      </c>
      <c r="F120" s="28"/>
      <c r="G120" s="42" t="s">
        <v>247</v>
      </c>
      <c r="H120" s="27" t="s">
        <v>248</v>
      </c>
    </row>
    <row r="121" spans="2:8" ht="15.75" x14ac:dyDescent="0.25">
      <c r="B121" s="24" t="s">
        <v>249</v>
      </c>
      <c r="C121" s="25" t="s">
        <v>148</v>
      </c>
      <c r="D121" s="28"/>
      <c r="E121" s="28">
        <v>5</v>
      </c>
      <c r="F121" s="28"/>
      <c r="G121" s="42" t="s">
        <v>250</v>
      </c>
      <c r="H121" s="27" t="s">
        <v>251</v>
      </c>
    </row>
    <row r="122" spans="2:8" ht="15.75" x14ac:dyDescent="0.25">
      <c r="B122" s="24" t="s">
        <v>252</v>
      </c>
      <c r="C122" s="25" t="s">
        <v>129</v>
      </c>
      <c r="D122" s="28"/>
      <c r="E122" s="28">
        <v>2</v>
      </c>
      <c r="F122" s="28"/>
      <c r="G122" s="42" t="s">
        <v>253</v>
      </c>
      <c r="H122" s="27" t="s">
        <v>254</v>
      </c>
    </row>
    <row r="123" spans="2:8" ht="15.75" x14ac:dyDescent="0.25">
      <c r="B123" s="24" t="s">
        <v>255</v>
      </c>
      <c r="C123" s="25" t="s">
        <v>148</v>
      </c>
      <c r="D123" s="28"/>
      <c r="E123" s="28">
        <v>6</v>
      </c>
      <c r="F123" s="28"/>
      <c r="G123" s="42" t="s">
        <v>256</v>
      </c>
      <c r="H123" s="27" t="s">
        <v>257</v>
      </c>
    </row>
    <row r="124" spans="2:8" ht="15.75" x14ac:dyDescent="0.25">
      <c r="B124" s="24" t="s">
        <v>258</v>
      </c>
      <c r="C124" s="25" t="s">
        <v>259</v>
      </c>
      <c r="D124" s="28"/>
      <c r="E124" s="28">
        <v>4</v>
      </c>
      <c r="F124" s="28"/>
      <c r="G124" s="42" t="s">
        <v>260</v>
      </c>
      <c r="H124" s="27" t="s">
        <v>261</v>
      </c>
    </row>
    <row r="125" spans="2:8" ht="15.75" x14ac:dyDescent="0.25">
      <c r="B125" s="24" t="s">
        <v>262</v>
      </c>
      <c r="C125" s="25" t="s">
        <v>259</v>
      </c>
      <c r="D125" s="28"/>
      <c r="E125" s="28">
        <v>23</v>
      </c>
      <c r="F125" s="28"/>
      <c r="G125" s="42" t="s">
        <v>263</v>
      </c>
      <c r="H125" s="27" t="s">
        <v>264</v>
      </c>
    </row>
    <row r="126" spans="2:8" ht="15.75" x14ac:dyDescent="0.25">
      <c r="B126" s="24" t="s">
        <v>265</v>
      </c>
      <c r="C126" s="25" t="s">
        <v>259</v>
      </c>
      <c r="D126" s="28"/>
      <c r="E126" s="28">
        <v>18</v>
      </c>
      <c r="F126" s="28"/>
      <c r="G126" s="42" t="s">
        <v>260</v>
      </c>
      <c r="H126" s="27" t="s">
        <v>266</v>
      </c>
    </row>
    <row r="127" spans="2:8" ht="15.75" x14ac:dyDescent="0.25">
      <c r="B127" s="24" t="s">
        <v>267</v>
      </c>
      <c r="C127" s="25" t="s">
        <v>192</v>
      </c>
      <c r="D127" s="28"/>
      <c r="E127" s="28">
        <v>10</v>
      </c>
      <c r="F127" s="28"/>
      <c r="G127" s="42" t="s">
        <v>268</v>
      </c>
      <c r="H127" s="27" t="s">
        <v>269</v>
      </c>
    </row>
    <row r="128" spans="2:8" ht="15.75" x14ac:dyDescent="0.25">
      <c r="B128" s="24" t="s">
        <v>270</v>
      </c>
      <c r="C128" s="25" t="s">
        <v>271</v>
      </c>
      <c r="D128" s="28"/>
      <c r="E128" s="28">
        <v>1</v>
      </c>
      <c r="F128" s="28"/>
      <c r="G128" s="42" t="s">
        <v>272</v>
      </c>
      <c r="H128" s="19" t="s">
        <v>272</v>
      </c>
    </row>
  </sheetData>
  <mergeCells count="5">
    <mergeCell ref="B70:B71"/>
    <mergeCell ref="C70:C71"/>
    <mergeCell ref="E70:E71"/>
    <mergeCell ref="G70:G71"/>
    <mergeCell ref="H70:H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I119"/>
  <sheetViews>
    <sheetView zoomScale="145" zoomScaleNormal="145" workbookViewId="0">
      <pane ySplit="5" topLeftCell="A26" activePane="bottomLeft" state="frozen"/>
      <selection pane="bottomLeft" activeCell="D64" sqref="D64:D119"/>
    </sheetView>
  </sheetViews>
  <sheetFormatPr baseColWidth="10" defaultRowHeight="15" x14ac:dyDescent="0.25"/>
  <cols>
    <col min="1" max="1" width="11.42578125" style="45"/>
    <col min="2" max="2" width="32.85546875" style="45" bestFit="1" customWidth="1"/>
    <col min="3" max="3" width="16.28515625" style="45" bestFit="1" customWidth="1"/>
    <col min="4" max="4" width="15.42578125" style="45" bestFit="1" customWidth="1"/>
    <col min="5" max="5" width="11.140625" style="45" bestFit="1" customWidth="1"/>
    <col min="6" max="6" width="14.140625" style="48" bestFit="1" customWidth="1"/>
    <col min="7" max="7" width="14.140625" style="48" customWidth="1"/>
    <col min="8" max="8" width="14.140625" style="45" customWidth="1"/>
    <col min="9" max="9" width="20.85546875" style="45" bestFit="1" customWidth="1"/>
    <col min="10" max="16384" width="11.42578125" style="45"/>
  </cols>
  <sheetData>
    <row r="5" spans="2:9" ht="36" customHeight="1" x14ac:dyDescent="0.25">
      <c r="B5" s="44" t="s">
        <v>2</v>
      </c>
      <c r="C5" s="44" t="s">
        <v>3</v>
      </c>
      <c r="D5" s="44" t="s">
        <v>4</v>
      </c>
      <c r="E5" s="44" t="s">
        <v>4</v>
      </c>
      <c r="F5" s="36" t="s">
        <v>5</v>
      </c>
      <c r="G5" s="36"/>
      <c r="H5" s="5" t="s">
        <v>6</v>
      </c>
      <c r="I5" s="45" t="s">
        <v>275</v>
      </c>
    </row>
    <row r="6" spans="2:9" ht="15.75" x14ac:dyDescent="0.25">
      <c r="B6" s="9" t="s">
        <v>274</v>
      </c>
      <c r="C6" s="7" t="s">
        <v>7</v>
      </c>
      <c r="D6" s="7" t="s">
        <v>8</v>
      </c>
      <c r="E6" s="7">
        <v>1000</v>
      </c>
      <c r="F6" s="46">
        <f>1000*25</f>
        <v>25000</v>
      </c>
      <c r="G6" s="46">
        <v>25</v>
      </c>
      <c r="H6" s="47">
        <v>46997</v>
      </c>
    </row>
    <row r="7" spans="2:9" ht="15.75" x14ac:dyDescent="0.25">
      <c r="B7" s="9" t="s">
        <v>9</v>
      </c>
      <c r="C7" s="7" t="s">
        <v>10</v>
      </c>
      <c r="D7" s="7" t="s">
        <v>11</v>
      </c>
      <c r="E7" s="7">
        <v>100</v>
      </c>
      <c r="F7" s="46">
        <f>100*26.03</f>
        <v>2603</v>
      </c>
      <c r="G7" s="46">
        <v>26.03</v>
      </c>
      <c r="H7" s="47">
        <v>47150</v>
      </c>
    </row>
    <row r="8" spans="2:9" ht="15.75" x14ac:dyDescent="0.25">
      <c r="B8" s="9" t="s">
        <v>12</v>
      </c>
      <c r="C8" s="7" t="s">
        <v>13</v>
      </c>
      <c r="D8" s="7" t="s">
        <v>14</v>
      </c>
      <c r="E8" s="7">
        <v>200</v>
      </c>
      <c r="F8" s="46">
        <f>200*21.99</f>
        <v>4398</v>
      </c>
      <c r="G8" s="46">
        <v>21.99</v>
      </c>
      <c r="H8" s="47">
        <v>46874</v>
      </c>
    </row>
    <row r="9" spans="2:9" ht="15.75" x14ac:dyDescent="0.25">
      <c r="B9" s="9" t="s">
        <v>15</v>
      </c>
      <c r="C9" s="7" t="s">
        <v>16</v>
      </c>
      <c r="D9" s="7" t="s">
        <v>17</v>
      </c>
      <c r="E9" s="7">
        <v>48</v>
      </c>
      <c r="F9" s="46">
        <f>48*35.2</f>
        <v>1689.6000000000001</v>
      </c>
      <c r="G9" s="46">
        <v>35.200000000000003</v>
      </c>
      <c r="H9" s="47">
        <v>46692</v>
      </c>
    </row>
    <row r="10" spans="2:9" ht="15.75" x14ac:dyDescent="0.25">
      <c r="B10" s="9" t="s">
        <v>18</v>
      </c>
      <c r="C10" s="7" t="s">
        <v>7</v>
      </c>
      <c r="D10" s="7">
        <v>101</v>
      </c>
      <c r="E10" s="7">
        <v>101</v>
      </c>
      <c r="F10" s="46">
        <f>101*4.3</f>
        <v>434.29999999999995</v>
      </c>
      <c r="G10" s="46">
        <v>4.3</v>
      </c>
      <c r="H10" s="47">
        <v>46631</v>
      </c>
    </row>
    <row r="11" spans="2:9" ht="15.75" x14ac:dyDescent="0.25">
      <c r="B11" s="9" t="s">
        <v>19</v>
      </c>
      <c r="C11" s="7" t="s">
        <v>20</v>
      </c>
      <c r="D11" s="7" t="s">
        <v>11</v>
      </c>
      <c r="E11" s="7">
        <v>100</v>
      </c>
      <c r="F11" s="46">
        <f>100*6</f>
        <v>600</v>
      </c>
      <c r="G11" s="46">
        <v>6</v>
      </c>
      <c r="H11" s="47">
        <v>47027</v>
      </c>
    </row>
    <row r="12" spans="2:9" ht="15.75" x14ac:dyDescent="0.25">
      <c r="B12" s="9" t="s">
        <v>21</v>
      </c>
      <c r="C12" s="7" t="s">
        <v>20</v>
      </c>
      <c r="D12" s="7">
        <v>1000</v>
      </c>
      <c r="E12" s="7">
        <v>1000</v>
      </c>
      <c r="F12" s="46">
        <f>1000*0.45</f>
        <v>450</v>
      </c>
      <c r="G12" s="46">
        <v>0.45</v>
      </c>
      <c r="H12" s="47">
        <v>46966</v>
      </c>
    </row>
    <row r="13" spans="2:9" ht="15.75" x14ac:dyDescent="0.25">
      <c r="B13" s="9" t="s">
        <v>22</v>
      </c>
      <c r="C13" s="7" t="s">
        <v>13</v>
      </c>
      <c r="D13" s="7" t="s">
        <v>23</v>
      </c>
      <c r="E13" s="7">
        <v>400</v>
      </c>
      <c r="F13" s="46">
        <f>400*12.97</f>
        <v>5188</v>
      </c>
      <c r="G13" s="46">
        <v>12.97</v>
      </c>
      <c r="H13" s="47">
        <v>46905</v>
      </c>
    </row>
    <row r="14" spans="2:9" ht="15.75" x14ac:dyDescent="0.25">
      <c r="B14" s="9" t="s">
        <v>24</v>
      </c>
      <c r="C14" s="7" t="s">
        <v>20</v>
      </c>
      <c r="D14" s="7" t="s">
        <v>25</v>
      </c>
      <c r="E14" s="7">
        <v>2100</v>
      </c>
      <c r="F14" s="46">
        <f>2100*1.19</f>
        <v>2499</v>
      </c>
      <c r="G14" s="46">
        <v>1.19</v>
      </c>
      <c r="H14" s="47">
        <v>46966</v>
      </c>
    </row>
    <row r="15" spans="2:9" ht="15.75" x14ac:dyDescent="0.25">
      <c r="B15" s="9" t="s">
        <v>26</v>
      </c>
      <c r="C15" s="7" t="s">
        <v>20</v>
      </c>
      <c r="D15" s="7" t="s">
        <v>27</v>
      </c>
      <c r="E15" s="7">
        <v>2500</v>
      </c>
      <c r="F15" s="46">
        <f>2500*3.94</f>
        <v>9850</v>
      </c>
      <c r="G15" s="46">
        <v>3.94</v>
      </c>
      <c r="H15" s="47">
        <v>46692</v>
      </c>
    </row>
    <row r="16" spans="2:9" ht="15.75" x14ac:dyDescent="0.25">
      <c r="B16" s="9" t="s">
        <v>28</v>
      </c>
      <c r="C16" s="7" t="s">
        <v>29</v>
      </c>
      <c r="D16" s="7" t="s">
        <v>30</v>
      </c>
      <c r="E16" s="7">
        <v>2000</v>
      </c>
      <c r="F16" s="46">
        <f>2000*8.78</f>
        <v>17560</v>
      </c>
      <c r="G16" s="46">
        <v>8.7799999999999994</v>
      </c>
      <c r="H16" s="47">
        <v>46631</v>
      </c>
    </row>
    <row r="17" spans="2:8" ht="15.75" x14ac:dyDescent="0.25">
      <c r="B17" s="9" t="s">
        <v>31</v>
      </c>
      <c r="C17" s="7" t="s">
        <v>13</v>
      </c>
      <c r="D17" s="7" t="s">
        <v>32</v>
      </c>
      <c r="E17" s="7">
        <v>600</v>
      </c>
      <c r="F17" s="46">
        <f>600*32.78</f>
        <v>19668</v>
      </c>
      <c r="G17" s="46">
        <v>32.78</v>
      </c>
      <c r="H17" s="47">
        <v>10959</v>
      </c>
    </row>
    <row r="18" spans="2:8" ht="15.75" x14ac:dyDescent="0.25">
      <c r="B18" s="9" t="s">
        <v>33</v>
      </c>
      <c r="C18" s="7" t="s">
        <v>20</v>
      </c>
      <c r="D18" s="7" t="s">
        <v>34</v>
      </c>
      <c r="E18" s="7">
        <v>1368</v>
      </c>
      <c r="F18" s="46">
        <f>1368*5.39</f>
        <v>7373.5199999999995</v>
      </c>
      <c r="G18" s="46">
        <v>5.39</v>
      </c>
      <c r="H18" s="47">
        <v>47119</v>
      </c>
    </row>
    <row r="19" spans="2:8" ht="15.75" x14ac:dyDescent="0.25">
      <c r="B19" s="9" t="s">
        <v>35</v>
      </c>
      <c r="C19" s="7" t="s">
        <v>7</v>
      </c>
      <c r="D19" s="7" t="s">
        <v>36</v>
      </c>
      <c r="E19" s="7">
        <v>50</v>
      </c>
      <c r="F19" s="46">
        <f>50*32.06</f>
        <v>1603</v>
      </c>
      <c r="G19" s="46">
        <v>32.06</v>
      </c>
      <c r="H19" s="47">
        <v>46388</v>
      </c>
    </row>
    <row r="20" spans="2:8" ht="15.75" x14ac:dyDescent="0.25">
      <c r="B20" s="9" t="s">
        <v>37</v>
      </c>
      <c r="C20" s="7" t="s">
        <v>38</v>
      </c>
      <c r="D20" s="7" t="s">
        <v>39</v>
      </c>
      <c r="E20" s="7">
        <v>25</v>
      </c>
      <c r="F20" s="46">
        <f>25*126.5</f>
        <v>3162.5</v>
      </c>
      <c r="G20" s="46">
        <v>126.5</v>
      </c>
      <c r="H20" s="47">
        <v>46813</v>
      </c>
    </row>
    <row r="21" spans="2:8" ht="15.75" x14ac:dyDescent="0.25">
      <c r="B21" s="9" t="s">
        <v>40</v>
      </c>
      <c r="C21" s="7" t="s">
        <v>41</v>
      </c>
      <c r="D21" s="7" t="s">
        <v>42</v>
      </c>
      <c r="E21" s="7">
        <v>5000</v>
      </c>
      <c r="F21" s="46">
        <f>5000*1.03</f>
        <v>5150</v>
      </c>
      <c r="G21" s="46">
        <v>1.03</v>
      </c>
      <c r="H21" s="47">
        <v>47209</v>
      </c>
    </row>
    <row r="22" spans="2:8" ht="15.75" x14ac:dyDescent="0.25">
      <c r="B22" s="9" t="s">
        <v>43</v>
      </c>
      <c r="C22" s="7" t="s">
        <v>41</v>
      </c>
      <c r="D22" s="7" t="s">
        <v>44</v>
      </c>
      <c r="E22" s="7">
        <v>3000</v>
      </c>
      <c r="F22" s="46">
        <f>3000*2.73</f>
        <v>8190</v>
      </c>
      <c r="G22" s="46">
        <v>2.73</v>
      </c>
      <c r="H22" s="47">
        <v>46844</v>
      </c>
    </row>
    <row r="23" spans="2:8" ht="15.75" x14ac:dyDescent="0.25">
      <c r="B23" s="9" t="s">
        <v>45</v>
      </c>
      <c r="C23" s="7" t="s">
        <v>46</v>
      </c>
      <c r="D23" s="7" t="s">
        <v>47</v>
      </c>
      <c r="E23" s="7">
        <v>3800</v>
      </c>
      <c r="F23" s="46">
        <f>3800*8.1</f>
        <v>30780</v>
      </c>
      <c r="G23" s="46">
        <v>8.1</v>
      </c>
      <c r="H23" s="47">
        <v>47362</v>
      </c>
    </row>
    <row r="24" spans="2:8" ht="15.75" x14ac:dyDescent="0.25">
      <c r="B24" s="9" t="s">
        <v>48</v>
      </c>
      <c r="C24" s="7" t="s">
        <v>20</v>
      </c>
      <c r="D24" s="7">
        <v>5000</v>
      </c>
      <c r="E24" s="7">
        <v>5000</v>
      </c>
      <c r="F24" s="46">
        <f>5000*1.09</f>
        <v>5450</v>
      </c>
      <c r="G24" s="46">
        <v>1.0900000000000001</v>
      </c>
      <c r="H24" s="47">
        <v>46357</v>
      </c>
    </row>
    <row r="25" spans="2:8" ht="15.75" x14ac:dyDescent="0.25">
      <c r="B25" s="9" t="s">
        <v>49</v>
      </c>
      <c r="C25" s="7" t="s">
        <v>50</v>
      </c>
      <c r="D25" s="7" t="s">
        <v>51</v>
      </c>
      <c r="E25" s="7">
        <v>6000</v>
      </c>
      <c r="F25" s="46">
        <f>6000*13.7</f>
        <v>82200</v>
      </c>
      <c r="G25" s="46">
        <v>13.7</v>
      </c>
      <c r="H25" s="47">
        <v>46844</v>
      </c>
    </row>
    <row r="26" spans="2:8" ht="15.75" x14ac:dyDescent="0.25">
      <c r="B26" s="9" t="s">
        <v>52</v>
      </c>
      <c r="C26" s="7" t="s">
        <v>53</v>
      </c>
      <c r="D26" s="7" t="s">
        <v>54</v>
      </c>
      <c r="E26" s="7">
        <v>500</v>
      </c>
      <c r="F26" s="46">
        <f>500*35.29</f>
        <v>17645</v>
      </c>
      <c r="G26" s="46">
        <v>35.29</v>
      </c>
      <c r="H26" s="47">
        <v>47239</v>
      </c>
    </row>
    <row r="27" spans="2:8" ht="15.75" x14ac:dyDescent="0.25">
      <c r="B27" s="9" t="s">
        <v>55</v>
      </c>
      <c r="C27" s="7" t="s">
        <v>56</v>
      </c>
      <c r="D27" s="7">
        <v>1000</v>
      </c>
      <c r="E27" s="7">
        <v>1000</v>
      </c>
      <c r="F27" s="46">
        <f>1000*90.2</f>
        <v>90200</v>
      </c>
      <c r="G27" s="46">
        <v>90.2</v>
      </c>
      <c r="H27" s="47">
        <v>47362</v>
      </c>
    </row>
    <row r="28" spans="2:8" ht="15.75" x14ac:dyDescent="0.25">
      <c r="B28" s="9" t="s">
        <v>57</v>
      </c>
      <c r="C28" s="7" t="s">
        <v>41</v>
      </c>
      <c r="D28" s="7" t="s">
        <v>58</v>
      </c>
      <c r="E28" s="7">
        <v>500</v>
      </c>
      <c r="F28" s="46">
        <f>500*0.59</f>
        <v>295</v>
      </c>
      <c r="G28" s="46">
        <v>0.59</v>
      </c>
      <c r="H28" s="47">
        <v>46844</v>
      </c>
    </row>
    <row r="29" spans="2:8" ht="15.75" x14ac:dyDescent="0.25">
      <c r="B29" s="9" t="s">
        <v>59</v>
      </c>
      <c r="C29" s="7" t="s">
        <v>41</v>
      </c>
      <c r="D29" s="7" t="s">
        <v>60</v>
      </c>
      <c r="E29" s="7">
        <v>300</v>
      </c>
      <c r="F29" s="46">
        <f>300*3.17</f>
        <v>951</v>
      </c>
      <c r="G29" s="46">
        <v>3.17</v>
      </c>
      <c r="H29" s="47">
        <v>46661</v>
      </c>
    </row>
    <row r="30" spans="2:8" ht="15.75" x14ac:dyDescent="0.25">
      <c r="B30" s="9" t="s">
        <v>61</v>
      </c>
      <c r="C30" s="7" t="s">
        <v>62</v>
      </c>
      <c r="D30" s="7">
        <v>200</v>
      </c>
      <c r="E30" s="7">
        <v>200</v>
      </c>
      <c r="F30" s="46">
        <f>200*129.8</f>
        <v>25960.000000000004</v>
      </c>
      <c r="G30" s="46">
        <v>129.80000000000001</v>
      </c>
      <c r="H30" s="47">
        <v>46478</v>
      </c>
    </row>
    <row r="31" spans="2:8" ht="15.75" x14ac:dyDescent="0.25">
      <c r="B31" s="9" t="s">
        <v>63</v>
      </c>
      <c r="C31" s="7" t="s">
        <v>41</v>
      </c>
      <c r="D31" s="7" t="s">
        <v>54</v>
      </c>
      <c r="E31" s="7">
        <v>500</v>
      </c>
      <c r="F31" s="46">
        <f>500*6.5</f>
        <v>3250</v>
      </c>
      <c r="G31" s="46">
        <v>6.5</v>
      </c>
      <c r="H31" s="47">
        <v>47423</v>
      </c>
    </row>
    <row r="32" spans="2:8" ht="15.75" x14ac:dyDescent="0.25">
      <c r="B32" s="9" t="s">
        <v>64</v>
      </c>
      <c r="C32" s="7" t="s">
        <v>41</v>
      </c>
      <c r="D32" s="7">
        <v>3800</v>
      </c>
      <c r="E32" s="7">
        <v>3800</v>
      </c>
      <c r="F32" s="46">
        <f>3800*6.59</f>
        <v>25042</v>
      </c>
      <c r="G32" s="46">
        <v>6.59</v>
      </c>
      <c r="H32" s="47">
        <v>10990</v>
      </c>
    </row>
    <row r="33" spans="2:8" ht="15.75" x14ac:dyDescent="0.25">
      <c r="B33" s="9" t="s">
        <v>65</v>
      </c>
      <c r="C33" s="7" t="s">
        <v>41</v>
      </c>
      <c r="D33" s="7">
        <v>2400</v>
      </c>
      <c r="E33" s="7">
        <v>2400</v>
      </c>
      <c r="F33" s="46">
        <f>2400*0.14</f>
        <v>336.00000000000006</v>
      </c>
      <c r="G33" s="46">
        <v>0.14000000000000001</v>
      </c>
      <c r="H33" s="47">
        <v>46813</v>
      </c>
    </row>
    <row r="34" spans="2:8" ht="15.75" x14ac:dyDescent="0.25">
      <c r="B34" s="9" t="s">
        <v>66</v>
      </c>
      <c r="C34" s="7" t="s">
        <v>38</v>
      </c>
      <c r="D34" s="7" t="s">
        <v>67</v>
      </c>
      <c r="E34" s="7">
        <v>20</v>
      </c>
      <c r="F34" s="46">
        <f>20*16.5</f>
        <v>330</v>
      </c>
      <c r="G34" s="46">
        <v>16.5</v>
      </c>
      <c r="H34" s="47">
        <v>47423</v>
      </c>
    </row>
    <row r="35" spans="2:8" ht="15.75" x14ac:dyDescent="0.25">
      <c r="B35" s="9" t="s">
        <v>68</v>
      </c>
      <c r="C35" s="7" t="s">
        <v>41</v>
      </c>
      <c r="D35" s="7" t="s">
        <v>42</v>
      </c>
      <c r="E35" s="7">
        <v>5000</v>
      </c>
      <c r="F35" s="46">
        <f>5000*0.61</f>
        <v>3050</v>
      </c>
      <c r="G35" s="46">
        <v>0.61</v>
      </c>
      <c r="H35" s="47">
        <v>46844</v>
      </c>
    </row>
    <row r="36" spans="2:8" ht="15.75" x14ac:dyDescent="0.25">
      <c r="B36" s="9" t="s">
        <v>69</v>
      </c>
      <c r="C36" s="7" t="s">
        <v>70</v>
      </c>
      <c r="D36" s="7" t="s">
        <v>71</v>
      </c>
      <c r="E36" s="7">
        <v>50</v>
      </c>
      <c r="F36" s="46">
        <f>50*45.56</f>
        <v>2278</v>
      </c>
      <c r="G36" s="46">
        <v>45.56</v>
      </c>
      <c r="H36" s="47">
        <v>46813</v>
      </c>
    </row>
    <row r="37" spans="2:8" ht="15.75" x14ac:dyDescent="0.25">
      <c r="B37" s="9" t="s">
        <v>72</v>
      </c>
      <c r="C37" s="7" t="s">
        <v>73</v>
      </c>
      <c r="D37" s="7" t="s">
        <v>74</v>
      </c>
      <c r="E37" s="7">
        <v>35</v>
      </c>
      <c r="F37" s="46">
        <f>35*11.55</f>
        <v>404.25</v>
      </c>
      <c r="G37" s="46">
        <v>11.55</v>
      </c>
      <c r="H37" s="47">
        <v>47270</v>
      </c>
    </row>
    <row r="38" spans="2:8" ht="15.75" x14ac:dyDescent="0.25">
      <c r="B38" s="9" t="s">
        <v>72</v>
      </c>
      <c r="C38" s="7" t="s">
        <v>75</v>
      </c>
      <c r="D38" s="7" t="s">
        <v>76</v>
      </c>
      <c r="E38" s="7">
        <v>30</v>
      </c>
      <c r="F38" s="46">
        <f>30*39.08</f>
        <v>1172.3999999999999</v>
      </c>
      <c r="G38" s="46">
        <v>39.08</v>
      </c>
      <c r="H38" s="47">
        <v>47423</v>
      </c>
    </row>
    <row r="39" spans="2:8" ht="15.75" x14ac:dyDescent="0.25">
      <c r="B39" s="9" t="s">
        <v>77</v>
      </c>
      <c r="C39" s="7" t="s">
        <v>16</v>
      </c>
      <c r="D39" s="7" t="s">
        <v>36</v>
      </c>
      <c r="E39" s="7">
        <v>50</v>
      </c>
      <c r="F39" s="46">
        <f>50*139.37</f>
        <v>6968.5</v>
      </c>
      <c r="G39" s="46">
        <v>139.37</v>
      </c>
      <c r="H39" s="47">
        <v>46966</v>
      </c>
    </row>
    <row r="40" spans="2:8" ht="15.75" x14ac:dyDescent="0.25">
      <c r="B40" s="9" t="s">
        <v>78</v>
      </c>
      <c r="C40" s="7" t="s">
        <v>79</v>
      </c>
      <c r="D40" s="7" t="s">
        <v>36</v>
      </c>
      <c r="E40" s="7">
        <v>50</v>
      </c>
      <c r="F40" s="46">
        <f>50*311.3</f>
        <v>15565</v>
      </c>
      <c r="G40" s="46">
        <v>311.3</v>
      </c>
      <c r="H40" s="47">
        <v>46539</v>
      </c>
    </row>
    <row r="41" spans="2:8" ht="15.75" x14ac:dyDescent="0.25">
      <c r="B41" s="9" t="s">
        <v>80</v>
      </c>
      <c r="C41" s="7" t="s">
        <v>41</v>
      </c>
      <c r="D41" s="7">
        <v>1000</v>
      </c>
      <c r="E41" s="7">
        <v>1000</v>
      </c>
      <c r="F41" s="46">
        <f>1000*1.5</f>
        <v>1500</v>
      </c>
      <c r="G41" s="46">
        <v>1.5</v>
      </c>
      <c r="H41" s="47">
        <v>47270</v>
      </c>
    </row>
    <row r="42" spans="2:8" ht="15.75" x14ac:dyDescent="0.25">
      <c r="B42" s="9" t="s">
        <v>81</v>
      </c>
      <c r="C42" s="7" t="s">
        <v>41</v>
      </c>
      <c r="D42" s="7">
        <v>500</v>
      </c>
      <c r="E42" s="7">
        <v>500</v>
      </c>
      <c r="F42" s="46">
        <f>500*0.25</f>
        <v>125</v>
      </c>
      <c r="G42" s="46">
        <v>0.25</v>
      </c>
      <c r="H42" s="47">
        <v>46966</v>
      </c>
    </row>
    <row r="43" spans="2:8" ht="15.75" x14ac:dyDescent="0.25">
      <c r="B43" s="9" t="s">
        <v>82</v>
      </c>
      <c r="C43" s="7" t="s">
        <v>41</v>
      </c>
      <c r="D43" s="7" t="s">
        <v>83</v>
      </c>
      <c r="E43" s="7">
        <v>2300</v>
      </c>
      <c r="F43" s="46">
        <f>2300*0.88</f>
        <v>2024</v>
      </c>
      <c r="G43" s="46">
        <v>0.88</v>
      </c>
      <c r="H43" s="47">
        <v>46631</v>
      </c>
    </row>
    <row r="44" spans="2:8" ht="15.75" x14ac:dyDescent="0.25">
      <c r="B44" s="9" t="s">
        <v>84</v>
      </c>
      <c r="C44" s="7" t="s">
        <v>85</v>
      </c>
      <c r="D44" s="7" t="s">
        <v>86</v>
      </c>
      <c r="E44" s="7">
        <v>800</v>
      </c>
      <c r="F44" s="46">
        <f>800*2.26</f>
        <v>1807.9999999999998</v>
      </c>
      <c r="G44" s="46">
        <v>2.2599999999999998</v>
      </c>
      <c r="H44" s="47">
        <v>47362</v>
      </c>
    </row>
    <row r="45" spans="2:8" ht="15.75" x14ac:dyDescent="0.25">
      <c r="B45" s="9" t="s">
        <v>87</v>
      </c>
      <c r="C45" s="7" t="s">
        <v>41</v>
      </c>
      <c r="D45" s="7" t="s">
        <v>88</v>
      </c>
      <c r="E45" s="7">
        <v>7000</v>
      </c>
      <c r="F45" s="46">
        <f>7000*1.6</f>
        <v>11200</v>
      </c>
      <c r="G45" s="46">
        <v>1.6</v>
      </c>
      <c r="H45" s="47">
        <v>46844</v>
      </c>
    </row>
    <row r="46" spans="2:8" ht="15.75" x14ac:dyDescent="0.25">
      <c r="B46" s="9" t="s">
        <v>89</v>
      </c>
      <c r="C46" s="7" t="s">
        <v>41</v>
      </c>
      <c r="D46" s="7">
        <v>1000</v>
      </c>
      <c r="E46" s="7">
        <v>1000</v>
      </c>
      <c r="F46" s="46">
        <f>100*0.25</f>
        <v>25</v>
      </c>
      <c r="G46" s="46">
        <v>0.25</v>
      </c>
      <c r="H46" s="47">
        <v>46813</v>
      </c>
    </row>
    <row r="47" spans="2:8" ht="15.75" x14ac:dyDescent="0.25">
      <c r="B47" s="9" t="s">
        <v>90</v>
      </c>
      <c r="C47" s="7" t="s">
        <v>41</v>
      </c>
      <c r="D47" s="7" t="s">
        <v>8</v>
      </c>
      <c r="E47" s="7">
        <v>1000</v>
      </c>
      <c r="F47" s="46">
        <f>1000*37.4</f>
        <v>37400</v>
      </c>
      <c r="G47" s="46">
        <v>37.4</v>
      </c>
      <c r="H47" s="47">
        <v>46874</v>
      </c>
    </row>
    <row r="48" spans="2:8" ht="15.75" x14ac:dyDescent="0.25">
      <c r="B48" s="9" t="s">
        <v>91</v>
      </c>
      <c r="C48" s="7" t="s">
        <v>16</v>
      </c>
      <c r="D48" s="7" t="s">
        <v>27</v>
      </c>
      <c r="E48" s="7">
        <v>2500</v>
      </c>
      <c r="F48" s="46">
        <f>2500*37.4</f>
        <v>93500</v>
      </c>
      <c r="G48" s="46">
        <v>37.4</v>
      </c>
      <c r="H48" s="47">
        <v>46631</v>
      </c>
    </row>
    <row r="49" spans="2:9" ht="15.75" x14ac:dyDescent="0.25">
      <c r="B49" s="9" t="s">
        <v>92</v>
      </c>
      <c r="C49" s="7" t="s">
        <v>93</v>
      </c>
      <c r="D49" s="7" t="s">
        <v>94</v>
      </c>
      <c r="E49" s="7">
        <v>8600</v>
      </c>
      <c r="F49" s="46">
        <f>8600*9.14</f>
        <v>78604</v>
      </c>
      <c r="G49" s="46">
        <v>9.14</v>
      </c>
      <c r="H49" s="47">
        <v>46966</v>
      </c>
    </row>
    <row r="50" spans="2:9" ht="15.75" x14ac:dyDescent="0.25">
      <c r="B50" s="9" t="s">
        <v>95</v>
      </c>
      <c r="C50" s="7" t="s">
        <v>38</v>
      </c>
      <c r="D50" s="7" t="s">
        <v>96</v>
      </c>
      <c r="E50" s="7">
        <v>125</v>
      </c>
      <c r="F50" s="46">
        <f>125*32.55</f>
        <v>4068.7499999999995</v>
      </c>
      <c r="G50" s="46">
        <v>32.549999999999997</v>
      </c>
      <c r="H50" s="47">
        <v>47423</v>
      </c>
    </row>
    <row r="51" spans="2:9" ht="15.75" x14ac:dyDescent="0.25">
      <c r="B51" s="9" t="s">
        <v>97</v>
      </c>
      <c r="C51" s="7" t="s">
        <v>98</v>
      </c>
      <c r="D51" s="7" t="s">
        <v>14</v>
      </c>
      <c r="E51" s="7">
        <v>200</v>
      </c>
      <c r="F51" s="46">
        <f>200*225.5</f>
        <v>45100</v>
      </c>
      <c r="G51" s="46">
        <v>225.5</v>
      </c>
      <c r="H51" s="47">
        <v>46966</v>
      </c>
    </row>
    <row r="52" spans="2:9" ht="15.75" x14ac:dyDescent="0.25">
      <c r="B52" s="9" t="s">
        <v>99</v>
      </c>
      <c r="C52" s="7" t="s">
        <v>20</v>
      </c>
      <c r="D52" s="7" t="s">
        <v>27</v>
      </c>
      <c r="E52" s="7">
        <v>2500</v>
      </c>
      <c r="F52" s="46">
        <f>2500*0.41</f>
        <v>1025</v>
      </c>
      <c r="G52" s="46">
        <v>0.41</v>
      </c>
      <c r="H52" s="47">
        <v>46966</v>
      </c>
    </row>
    <row r="53" spans="2:9" ht="15.75" x14ac:dyDescent="0.25">
      <c r="B53" s="9" t="s">
        <v>100</v>
      </c>
      <c r="C53" s="7" t="s">
        <v>16</v>
      </c>
      <c r="D53" s="7">
        <v>75</v>
      </c>
      <c r="E53" s="7">
        <v>75</v>
      </c>
      <c r="F53" s="46">
        <f>75*24.61</f>
        <v>1845.75</v>
      </c>
      <c r="G53" s="46">
        <v>24.61</v>
      </c>
      <c r="H53" s="47">
        <v>47058</v>
      </c>
    </row>
    <row r="54" spans="2:9" ht="15.75" x14ac:dyDescent="0.25">
      <c r="B54" s="9" t="s">
        <v>101</v>
      </c>
      <c r="C54" s="7" t="s">
        <v>16</v>
      </c>
      <c r="D54" s="7">
        <v>70</v>
      </c>
      <c r="E54" s="7">
        <v>70</v>
      </c>
      <c r="F54" s="46">
        <f>70*24.61</f>
        <v>1722.7</v>
      </c>
      <c r="G54" s="46">
        <v>24.61</v>
      </c>
      <c r="H54" s="47">
        <v>47392</v>
      </c>
    </row>
    <row r="55" spans="2:9" ht="15.75" x14ac:dyDescent="0.25">
      <c r="B55" s="9" t="s">
        <v>102</v>
      </c>
      <c r="C55" s="7" t="s">
        <v>20</v>
      </c>
      <c r="D55" s="7">
        <v>3000</v>
      </c>
      <c r="E55" s="7">
        <v>3000</v>
      </c>
      <c r="F55" s="46">
        <f>3000*0.55</f>
        <v>1650.0000000000002</v>
      </c>
      <c r="G55" s="46">
        <v>0.55000000000000004</v>
      </c>
      <c r="H55" s="47">
        <v>46692</v>
      </c>
    </row>
    <row r="56" spans="2:9" ht="15.75" x14ac:dyDescent="0.25">
      <c r="B56" s="9" t="s">
        <v>103</v>
      </c>
      <c r="C56" s="7" t="s">
        <v>104</v>
      </c>
      <c r="D56" s="7">
        <v>2000</v>
      </c>
      <c r="E56" s="7">
        <v>2000</v>
      </c>
      <c r="F56" s="46">
        <f>2000*0.19</f>
        <v>380</v>
      </c>
      <c r="G56" s="46">
        <v>0.19</v>
      </c>
      <c r="H56" s="47">
        <v>46661</v>
      </c>
    </row>
    <row r="57" spans="2:9" ht="15.75" x14ac:dyDescent="0.25">
      <c r="B57" s="9" t="s">
        <v>105</v>
      </c>
      <c r="C57" s="7" t="s">
        <v>38</v>
      </c>
      <c r="D57" s="7" t="s">
        <v>106</v>
      </c>
      <c r="E57" s="7">
        <v>131</v>
      </c>
      <c r="F57" s="46">
        <f>131*31.57</f>
        <v>4135.67</v>
      </c>
      <c r="G57" s="46">
        <v>31.57</v>
      </c>
      <c r="H57" s="47">
        <v>46692</v>
      </c>
    </row>
    <row r="58" spans="2:9" ht="15.75" x14ac:dyDescent="0.25">
      <c r="B58" s="9" t="s">
        <v>107</v>
      </c>
      <c r="C58" s="7" t="s">
        <v>98</v>
      </c>
      <c r="D58" s="7" t="s">
        <v>108</v>
      </c>
      <c r="E58" s="7">
        <v>46</v>
      </c>
      <c r="F58" s="46">
        <f>45*667.5</f>
        <v>30037.5</v>
      </c>
      <c r="G58" s="46">
        <v>667.5</v>
      </c>
      <c r="H58" s="47">
        <v>46661</v>
      </c>
    </row>
    <row r="59" spans="2:9" ht="15.75" x14ac:dyDescent="0.25">
      <c r="B59" s="9" t="s">
        <v>109</v>
      </c>
      <c r="C59" s="7" t="s">
        <v>20</v>
      </c>
      <c r="D59" s="7">
        <v>2200</v>
      </c>
      <c r="E59" s="7">
        <v>2200</v>
      </c>
      <c r="F59" s="46">
        <f>2200*0.66</f>
        <v>1452</v>
      </c>
      <c r="G59" s="46">
        <v>0.66</v>
      </c>
      <c r="H59" s="47">
        <v>46935</v>
      </c>
    </row>
    <row r="60" spans="2:9" ht="15.75" x14ac:dyDescent="0.25">
      <c r="B60" s="9" t="s">
        <v>110</v>
      </c>
      <c r="C60" s="7" t="s">
        <v>16</v>
      </c>
      <c r="D60" s="7" t="s">
        <v>111</v>
      </c>
      <c r="E60" s="7">
        <v>105</v>
      </c>
      <c r="F60" s="46">
        <f>105*312.51</f>
        <v>32813.549999999996</v>
      </c>
      <c r="G60" s="46">
        <v>312.51</v>
      </c>
      <c r="H60" s="47">
        <v>46631</v>
      </c>
    </row>
    <row r="61" spans="2:9" ht="15.75" x14ac:dyDescent="0.25">
      <c r="B61" s="9" t="s">
        <v>112</v>
      </c>
      <c r="C61" s="7" t="s">
        <v>113</v>
      </c>
      <c r="D61" s="7">
        <v>1000</v>
      </c>
      <c r="E61" s="7">
        <v>1000</v>
      </c>
      <c r="F61" s="46">
        <f>1000*46.2</f>
        <v>46200</v>
      </c>
      <c r="G61" s="46">
        <v>46.2</v>
      </c>
      <c r="H61" s="47">
        <v>46813</v>
      </c>
    </row>
    <row r="62" spans="2:9" ht="15.75" x14ac:dyDescent="0.25">
      <c r="B62" s="9" t="s">
        <v>114</v>
      </c>
      <c r="C62" s="7" t="s">
        <v>93</v>
      </c>
      <c r="D62" s="7" t="s">
        <v>115</v>
      </c>
      <c r="E62" s="7">
        <v>700</v>
      </c>
      <c r="F62" s="46">
        <f>700*0.62</f>
        <v>434</v>
      </c>
      <c r="G62" s="46">
        <v>0.62</v>
      </c>
      <c r="H62" s="47">
        <v>47088</v>
      </c>
    </row>
    <row r="63" spans="2:9" ht="15.75" x14ac:dyDescent="0.25">
      <c r="B63" s="9" t="s">
        <v>116</v>
      </c>
      <c r="C63" s="7" t="s">
        <v>20</v>
      </c>
      <c r="D63" s="7">
        <v>2000</v>
      </c>
      <c r="E63" s="7">
        <v>2000</v>
      </c>
      <c r="F63" s="46">
        <f>2000*1.36</f>
        <v>2720</v>
      </c>
      <c r="G63" s="46">
        <v>1.36</v>
      </c>
      <c r="H63" s="47">
        <v>46905</v>
      </c>
    </row>
    <row r="64" spans="2:9" ht="15.75" x14ac:dyDescent="0.25">
      <c r="B64" s="9" t="s">
        <v>124</v>
      </c>
      <c r="C64" s="7" t="s">
        <v>125</v>
      </c>
      <c r="D64" s="7">
        <v>917</v>
      </c>
      <c r="E64" s="7"/>
      <c r="F64" s="46">
        <v>115</v>
      </c>
      <c r="G64" s="46">
        <v>115</v>
      </c>
      <c r="H64" s="46"/>
      <c r="I64" s="47">
        <f>+F64*D64</f>
        <v>105455</v>
      </c>
    </row>
    <row r="65" spans="2:9" ht="15.75" x14ac:dyDescent="0.25">
      <c r="B65" s="9" t="s">
        <v>128</v>
      </c>
      <c r="C65" s="7" t="s">
        <v>129</v>
      </c>
      <c r="D65" s="7">
        <v>16</v>
      </c>
      <c r="E65" s="7"/>
      <c r="F65" s="46" t="s">
        <v>130</v>
      </c>
      <c r="G65" s="46">
        <v>4970</v>
      </c>
      <c r="H65" s="46"/>
      <c r="I65" s="47" t="s">
        <v>131</v>
      </c>
    </row>
    <row r="66" spans="2:9" ht="15.75" x14ac:dyDescent="0.25">
      <c r="B66" s="9" t="s">
        <v>132</v>
      </c>
      <c r="C66" s="7" t="s">
        <v>129</v>
      </c>
      <c r="D66" s="7">
        <v>2</v>
      </c>
      <c r="E66" s="7"/>
      <c r="F66" s="46" t="s">
        <v>133</v>
      </c>
      <c r="G66" s="46">
        <v>1400</v>
      </c>
      <c r="H66" s="46"/>
      <c r="I66" s="47" t="s">
        <v>134</v>
      </c>
    </row>
    <row r="67" spans="2:9" ht="15.75" x14ac:dyDescent="0.25">
      <c r="B67" s="9" t="s">
        <v>135</v>
      </c>
      <c r="C67" s="7" t="s">
        <v>129</v>
      </c>
      <c r="D67" s="7">
        <v>5</v>
      </c>
      <c r="E67" s="7"/>
      <c r="F67" s="46" t="s">
        <v>133</v>
      </c>
      <c r="G67" s="46">
        <v>1400</v>
      </c>
      <c r="H67" s="46"/>
      <c r="I67" s="47" t="s">
        <v>136</v>
      </c>
    </row>
    <row r="68" spans="2:9" ht="15.75" x14ac:dyDescent="0.25">
      <c r="B68" s="9" t="s">
        <v>137</v>
      </c>
      <c r="C68" s="7" t="s">
        <v>62</v>
      </c>
      <c r="D68" s="7">
        <v>1</v>
      </c>
      <c r="E68" s="7"/>
      <c r="F68" s="46" t="s">
        <v>138</v>
      </c>
      <c r="G68" s="46">
        <v>5255</v>
      </c>
      <c r="H68" s="46"/>
      <c r="I68" s="47" t="s">
        <v>139</v>
      </c>
    </row>
    <row r="69" spans="2:9" ht="15.75" x14ac:dyDescent="0.25">
      <c r="B69" s="9" t="s">
        <v>140</v>
      </c>
      <c r="C69" s="7" t="s">
        <v>141</v>
      </c>
      <c r="D69" s="7">
        <v>1</v>
      </c>
      <c r="E69" s="7"/>
      <c r="F69" s="46" t="s">
        <v>142</v>
      </c>
      <c r="G69" s="46">
        <v>2731.5</v>
      </c>
      <c r="H69" s="46"/>
      <c r="I69" s="47" t="s">
        <v>143</v>
      </c>
    </row>
    <row r="70" spans="2:9" ht="15.75" x14ac:dyDescent="0.25">
      <c r="B70" s="9" t="s">
        <v>144</v>
      </c>
      <c r="C70" s="7" t="s">
        <v>141</v>
      </c>
      <c r="D70" s="7">
        <v>1</v>
      </c>
      <c r="E70" s="7"/>
      <c r="F70" s="46" t="s">
        <v>145</v>
      </c>
      <c r="G70" s="46">
        <v>14664</v>
      </c>
      <c r="H70" s="46"/>
      <c r="I70" s="47" t="s">
        <v>146</v>
      </c>
    </row>
    <row r="71" spans="2:9" ht="15.75" x14ac:dyDescent="0.25">
      <c r="B71" s="9" t="s">
        <v>147</v>
      </c>
      <c r="C71" s="7" t="s">
        <v>148</v>
      </c>
      <c r="D71" s="7">
        <v>4</v>
      </c>
      <c r="E71" s="7"/>
      <c r="F71" s="46" t="s">
        <v>149</v>
      </c>
      <c r="G71" s="46">
        <v>11875</v>
      </c>
      <c r="H71" s="46"/>
      <c r="I71" s="47" t="s">
        <v>150</v>
      </c>
    </row>
    <row r="72" spans="2:9" ht="15.75" x14ac:dyDescent="0.25">
      <c r="B72" s="9" t="s">
        <v>151</v>
      </c>
      <c r="C72" s="7" t="s">
        <v>141</v>
      </c>
      <c r="D72" s="7">
        <v>1</v>
      </c>
      <c r="E72" s="7"/>
      <c r="F72" s="46" t="s">
        <v>152</v>
      </c>
      <c r="G72" s="46">
        <v>2415</v>
      </c>
      <c r="H72" s="46"/>
      <c r="I72" s="47" t="s">
        <v>153</v>
      </c>
    </row>
    <row r="73" spans="2:9" ht="15.75" x14ac:dyDescent="0.25">
      <c r="B73" s="9" t="s">
        <v>154</v>
      </c>
      <c r="C73" s="7" t="s">
        <v>62</v>
      </c>
      <c r="D73" s="7">
        <v>1</v>
      </c>
      <c r="E73" s="7"/>
      <c r="F73" s="46" t="s">
        <v>155</v>
      </c>
      <c r="G73" s="46">
        <v>1589.5</v>
      </c>
      <c r="H73" s="46"/>
      <c r="I73" s="47" t="s">
        <v>156</v>
      </c>
    </row>
    <row r="74" spans="2:9" ht="15.75" x14ac:dyDescent="0.25">
      <c r="B74" s="9" t="s">
        <v>157</v>
      </c>
      <c r="C74" s="7" t="s">
        <v>129</v>
      </c>
      <c r="D74" s="7">
        <v>3</v>
      </c>
      <c r="E74" s="7"/>
      <c r="F74" s="46" t="s">
        <v>158</v>
      </c>
      <c r="G74" s="46">
        <v>3187.5</v>
      </c>
      <c r="H74" s="46"/>
      <c r="I74" s="47" t="s">
        <v>159</v>
      </c>
    </row>
    <row r="75" spans="2:9" ht="15.75" x14ac:dyDescent="0.25">
      <c r="B75" s="9" t="s">
        <v>160</v>
      </c>
      <c r="C75" s="7" t="s">
        <v>141</v>
      </c>
      <c r="D75" s="7">
        <v>1</v>
      </c>
      <c r="E75" s="7"/>
      <c r="F75" s="46" t="s">
        <v>161</v>
      </c>
      <c r="G75" s="46">
        <v>8460</v>
      </c>
      <c r="H75" s="46"/>
      <c r="I75" s="47" t="s">
        <v>162</v>
      </c>
    </row>
    <row r="76" spans="2:9" ht="15.75" x14ac:dyDescent="0.25">
      <c r="B76" s="9" t="s">
        <v>163</v>
      </c>
      <c r="C76" s="7" t="s">
        <v>129</v>
      </c>
      <c r="D76" s="7">
        <v>5</v>
      </c>
      <c r="E76" s="7"/>
      <c r="F76" s="46" t="s">
        <v>164</v>
      </c>
      <c r="G76" s="46">
        <v>6950</v>
      </c>
      <c r="H76" s="46"/>
      <c r="I76" s="47" t="s">
        <v>165</v>
      </c>
    </row>
    <row r="77" spans="2:9" ht="15.75" x14ac:dyDescent="0.25">
      <c r="B77" s="9" t="s">
        <v>166</v>
      </c>
      <c r="C77" s="7" t="s">
        <v>129</v>
      </c>
      <c r="D77" s="7">
        <v>4</v>
      </c>
      <c r="E77" s="7"/>
      <c r="F77" s="46" t="s">
        <v>167</v>
      </c>
      <c r="G77" s="46">
        <v>2988</v>
      </c>
      <c r="H77" s="46"/>
      <c r="I77" s="47" t="s">
        <v>168</v>
      </c>
    </row>
    <row r="78" spans="2:9" ht="15.75" x14ac:dyDescent="0.25">
      <c r="B78" s="9" t="s">
        <v>169</v>
      </c>
      <c r="C78" s="7" t="s">
        <v>129</v>
      </c>
      <c r="D78" s="7">
        <v>4</v>
      </c>
      <c r="E78" s="7"/>
      <c r="F78" s="46" t="s">
        <v>167</v>
      </c>
      <c r="G78" s="46">
        <v>2988</v>
      </c>
      <c r="H78" s="46"/>
      <c r="I78" s="47" t="s">
        <v>168</v>
      </c>
    </row>
    <row r="79" spans="2:9" ht="15.75" x14ac:dyDescent="0.25">
      <c r="B79" s="9" t="s">
        <v>170</v>
      </c>
      <c r="C79" s="7" t="s">
        <v>129</v>
      </c>
      <c r="D79" s="7">
        <v>3</v>
      </c>
      <c r="E79" s="7"/>
      <c r="F79" s="46" t="s">
        <v>171</v>
      </c>
      <c r="G79" s="46">
        <v>1583</v>
      </c>
      <c r="H79" s="46"/>
      <c r="I79" s="47" t="s">
        <v>172</v>
      </c>
    </row>
    <row r="80" spans="2:9" ht="15.75" x14ac:dyDescent="0.25">
      <c r="B80" s="9" t="s">
        <v>173</v>
      </c>
      <c r="C80" s="7" t="s">
        <v>129</v>
      </c>
      <c r="D80" s="7">
        <v>3</v>
      </c>
      <c r="E80" s="7"/>
      <c r="F80" s="46" t="s">
        <v>174</v>
      </c>
      <c r="G80" s="46">
        <v>1620</v>
      </c>
      <c r="H80" s="46"/>
      <c r="I80" s="47" t="s">
        <v>175</v>
      </c>
    </row>
    <row r="81" spans="2:9" ht="15.75" x14ac:dyDescent="0.25">
      <c r="B81" s="9" t="s">
        <v>176</v>
      </c>
      <c r="C81" s="7" t="s">
        <v>129</v>
      </c>
      <c r="D81" s="7">
        <v>4</v>
      </c>
      <c r="E81" s="7"/>
      <c r="F81" s="46" t="s">
        <v>177</v>
      </c>
      <c r="G81" s="46">
        <v>7450</v>
      </c>
      <c r="H81" s="46"/>
      <c r="I81" s="47" t="s">
        <v>178</v>
      </c>
    </row>
    <row r="82" spans="2:9" ht="15.75" x14ac:dyDescent="0.25">
      <c r="B82" s="9" t="s">
        <v>179</v>
      </c>
      <c r="C82" s="7" t="s">
        <v>129</v>
      </c>
      <c r="D82" s="7">
        <v>4</v>
      </c>
      <c r="E82" s="7"/>
      <c r="F82" s="46" t="s">
        <v>180</v>
      </c>
      <c r="G82" s="46">
        <v>13100</v>
      </c>
      <c r="H82" s="46"/>
      <c r="I82" s="47" t="s">
        <v>181</v>
      </c>
    </row>
    <row r="83" spans="2:9" ht="15.75" x14ac:dyDescent="0.25">
      <c r="B83" s="9" t="s">
        <v>182</v>
      </c>
      <c r="C83" s="7" t="s">
        <v>129</v>
      </c>
      <c r="D83" s="7">
        <v>5</v>
      </c>
      <c r="E83" s="7"/>
      <c r="F83" s="46" t="s">
        <v>183</v>
      </c>
      <c r="G83" s="46">
        <v>325</v>
      </c>
      <c r="H83" s="46"/>
      <c r="I83" s="47" t="s">
        <v>184</v>
      </c>
    </row>
    <row r="84" spans="2:9" ht="15.75" x14ac:dyDescent="0.25">
      <c r="B84" s="9" t="s">
        <v>185</v>
      </c>
      <c r="C84" s="7" t="s">
        <v>129</v>
      </c>
      <c r="D84" s="7">
        <v>4</v>
      </c>
      <c r="E84" s="7"/>
      <c r="F84" s="46" t="s">
        <v>186</v>
      </c>
      <c r="G84" s="46">
        <v>395</v>
      </c>
      <c r="H84" s="46"/>
      <c r="I84" s="47" t="s">
        <v>187</v>
      </c>
    </row>
    <row r="85" spans="2:9" ht="15.75" x14ac:dyDescent="0.25">
      <c r="B85" s="9" t="s">
        <v>188</v>
      </c>
      <c r="C85" s="7" t="s">
        <v>129</v>
      </c>
      <c r="D85" s="7">
        <v>4</v>
      </c>
      <c r="E85" s="7"/>
      <c r="F85" s="46" t="s">
        <v>189</v>
      </c>
      <c r="G85" s="46">
        <v>425</v>
      </c>
      <c r="H85" s="46"/>
      <c r="I85" s="47" t="s">
        <v>190</v>
      </c>
    </row>
    <row r="86" spans="2:9" ht="15.75" x14ac:dyDescent="0.25">
      <c r="B86" s="9" t="s">
        <v>191</v>
      </c>
      <c r="C86" s="7" t="s">
        <v>192</v>
      </c>
      <c r="D86" s="7">
        <v>15</v>
      </c>
      <c r="E86" s="7"/>
      <c r="F86" s="46" t="s">
        <v>193</v>
      </c>
      <c r="G86" s="46">
        <v>490</v>
      </c>
      <c r="H86" s="46"/>
      <c r="I86" s="47" t="s">
        <v>194</v>
      </c>
    </row>
    <row r="87" spans="2:9" ht="15.75" x14ac:dyDescent="0.25">
      <c r="B87" s="9" t="s">
        <v>195</v>
      </c>
      <c r="C87" s="7" t="s">
        <v>192</v>
      </c>
      <c r="D87" s="7">
        <v>22</v>
      </c>
      <c r="E87" s="7"/>
      <c r="F87" s="46" t="s">
        <v>196</v>
      </c>
      <c r="G87" s="46">
        <v>320</v>
      </c>
      <c r="H87" s="46"/>
      <c r="I87" s="47" t="s">
        <v>197</v>
      </c>
    </row>
    <row r="88" spans="2:9" ht="15.75" x14ac:dyDescent="0.25">
      <c r="B88" s="9" t="s">
        <v>198</v>
      </c>
      <c r="C88" s="7" t="s">
        <v>192</v>
      </c>
      <c r="D88" s="7">
        <v>22</v>
      </c>
      <c r="E88" s="7"/>
      <c r="F88" s="46" t="s">
        <v>196</v>
      </c>
      <c r="G88" s="46">
        <v>320</v>
      </c>
      <c r="H88" s="46"/>
      <c r="I88" s="47" t="s">
        <v>197</v>
      </c>
    </row>
    <row r="89" spans="2:9" ht="15.75" x14ac:dyDescent="0.25">
      <c r="B89" s="9" t="s">
        <v>199</v>
      </c>
      <c r="C89" s="7" t="s">
        <v>148</v>
      </c>
      <c r="D89" s="7">
        <v>3</v>
      </c>
      <c r="E89" s="7"/>
      <c r="F89" s="46" t="s">
        <v>200</v>
      </c>
      <c r="G89" s="46">
        <v>1050</v>
      </c>
      <c r="H89" s="46"/>
      <c r="I89" s="47" t="s">
        <v>201</v>
      </c>
    </row>
    <row r="90" spans="2:9" ht="15.75" x14ac:dyDescent="0.25">
      <c r="B90" s="9" t="s">
        <v>202</v>
      </c>
      <c r="C90" s="7" t="s">
        <v>203</v>
      </c>
      <c r="D90" s="7">
        <v>1</v>
      </c>
      <c r="E90" s="7"/>
      <c r="F90" s="46" t="s">
        <v>204</v>
      </c>
      <c r="G90" s="46">
        <v>625</v>
      </c>
      <c r="H90" s="46"/>
      <c r="I90" s="47" t="s">
        <v>205</v>
      </c>
    </row>
    <row r="91" spans="2:9" ht="15.75" x14ac:dyDescent="0.25">
      <c r="B91" s="9" t="s">
        <v>206</v>
      </c>
      <c r="C91" s="7" t="s">
        <v>203</v>
      </c>
      <c r="D91" s="7">
        <v>1</v>
      </c>
      <c r="E91" s="7"/>
      <c r="F91" s="46" t="s">
        <v>207</v>
      </c>
      <c r="G91" s="46">
        <v>900</v>
      </c>
      <c r="H91" s="46"/>
      <c r="I91" s="47" t="s">
        <v>208</v>
      </c>
    </row>
    <row r="92" spans="2:9" ht="15.75" x14ac:dyDescent="0.25">
      <c r="B92" s="9" t="s">
        <v>209</v>
      </c>
      <c r="C92" s="7" t="s">
        <v>203</v>
      </c>
      <c r="D92" s="7">
        <v>1</v>
      </c>
      <c r="E92" s="7"/>
      <c r="F92" s="46" t="s">
        <v>210</v>
      </c>
      <c r="G92" s="46">
        <v>550</v>
      </c>
      <c r="H92" s="46"/>
      <c r="I92" s="47" t="s">
        <v>211</v>
      </c>
    </row>
    <row r="93" spans="2:9" ht="15.75" x14ac:dyDescent="0.25">
      <c r="B93" s="9" t="s">
        <v>212</v>
      </c>
      <c r="C93" s="7" t="s">
        <v>203</v>
      </c>
      <c r="D93" s="7">
        <v>1</v>
      </c>
      <c r="E93" s="7"/>
      <c r="F93" s="46" t="s">
        <v>210</v>
      </c>
      <c r="G93" s="46">
        <v>550</v>
      </c>
      <c r="H93" s="46"/>
      <c r="I93" s="47" t="s">
        <v>211</v>
      </c>
    </row>
    <row r="94" spans="2:9" ht="15.75" x14ac:dyDescent="0.25">
      <c r="B94" s="9" t="s">
        <v>213</v>
      </c>
      <c r="C94" s="7" t="s">
        <v>203</v>
      </c>
      <c r="D94" s="7">
        <v>1</v>
      </c>
      <c r="E94" s="7"/>
      <c r="F94" s="46" t="s">
        <v>210</v>
      </c>
      <c r="G94" s="46">
        <v>550</v>
      </c>
      <c r="H94" s="46"/>
      <c r="I94" s="47" t="s">
        <v>211</v>
      </c>
    </row>
    <row r="95" spans="2:9" ht="15.75" x14ac:dyDescent="0.25">
      <c r="B95" s="9" t="s">
        <v>214</v>
      </c>
      <c r="C95" s="7" t="s">
        <v>203</v>
      </c>
      <c r="D95" s="7">
        <v>1</v>
      </c>
      <c r="E95" s="7"/>
      <c r="F95" s="46" t="s">
        <v>210</v>
      </c>
      <c r="G95" s="46">
        <v>550</v>
      </c>
      <c r="H95" s="46"/>
      <c r="I95" s="47" t="s">
        <v>211</v>
      </c>
    </row>
    <row r="96" spans="2:9" ht="15.75" x14ac:dyDescent="0.25">
      <c r="B96" s="9" t="s">
        <v>215</v>
      </c>
      <c r="C96" s="7" t="s">
        <v>203</v>
      </c>
      <c r="D96" s="7">
        <v>1</v>
      </c>
      <c r="E96" s="7"/>
      <c r="F96" s="46" t="s">
        <v>216</v>
      </c>
      <c r="G96" s="46">
        <v>500</v>
      </c>
      <c r="H96" s="46"/>
      <c r="I96" s="47" t="s">
        <v>217</v>
      </c>
    </row>
    <row r="97" spans="2:9" ht="15.75" x14ac:dyDescent="0.25">
      <c r="B97" s="9" t="s">
        <v>218</v>
      </c>
      <c r="C97" s="7" t="s">
        <v>203</v>
      </c>
      <c r="D97" s="7">
        <v>1</v>
      </c>
      <c r="E97" s="7"/>
      <c r="F97" s="46" t="s">
        <v>216</v>
      </c>
      <c r="G97" s="46">
        <v>500</v>
      </c>
      <c r="H97" s="46"/>
      <c r="I97" s="47" t="s">
        <v>217</v>
      </c>
    </row>
    <row r="98" spans="2:9" ht="15.75" x14ac:dyDescent="0.25">
      <c r="B98" s="9" t="s">
        <v>219</v>
      </c>
      <c r="C98" s="7" t="s">
        <v>203</v>
      </c>
      <c r="D98" s="7">
        <v>1</v>
      </c>
      <c r="E98" s="7"/>
      <c r="F98" s="46" t="s">
        <v>216</v>
      </c>
      <c r="G98" s="46">
        <v>500</v>
      </c>
      <c r="H98" s="46"/>
      <c r="I98" s="47" t="s">
        <v>217</v>
      </c>
    </row>
    <row r="99" spans="2:9" ht="15.75" x14ac:dyDescent="0.25">
      <c r="B99" s="9" t="s">
        <v>220</v>
      </c>
      <c r="C99" s="7" t="s">
        <v>203</v>
      </c>
      <c r="D99" s="7">
        <v>1</v>
      </c>
      <c r="E99" s="7"/>
      <c r="F99" s="46" t="s">
        <v>216</v>
      </c>
      <c r="G99" s="46">
        <v>500</v>
      </c>
      <c r="H99" s="46"/>
      <c r="I99" s="47" t="s">
        <v>217</v>
      </c>
    </row>
    <row r="100" spans="2:9" ht="15.75" x14ac:dyDescent="0.25">
      <c r="B100" s="9" t="s">
        <v>221</v>
      </c>
      <c r="C100" s="7" t="s">
        <v>203</v>
      </c>
      <c r="D100" s="7">
        <v>1</v>
      </c>
      <c r="E100" s="7"/>
      <c r="F100" s="46" t="s">
        <v>216</v>
      </c>
      <c r="G100" s="46">
        <v>500</v>
      </c>
      <c r="H100" s="46"/>
      <c r="I100" s="47" t="s">
        <v>217</v>
      </c>
    </row>
    <row r="101" spans="2:9" ht="15.75" x14ac:dyDescent="0.25">
      <c r="B101" s="9" t="s">
        <v>222</v>
      </c>
      <c r="C101" s="7" t="s">
        <v>203</v>
      </c>
      <c r="D101" s="7">
        <v>1</v>
      </c>
      <c r="E101" s="7"/>
      <c r="F101" s="46" t="s">
        <v>216</v>
      </c>
      <c r="G101" s="46">
        <v>500</v>
      </c>
      <c r="H101" s="46"/>
      <c r="I101" s="47" t="s">
        <v>217</v>
      </c>
    </row>
    <row r="102" spans="2:9" ht="15.75" x14ac:dyDescent="0.25">
      <c r="B102" s="9" t="s">
        <v>223</v>
      </c>
      <c r="C102" s="7" t="s">
        <v>203</v>
      </c>
      <c r="D102" s="7">
        <v>1</v>
      </c>
      <c r="E102" s="7"/>
      <c r="F102" s="46" t="s">
        <v>216</v>
      </c>
      <c r="G102" s="46">
        <v>500</v>
      </c>
      <c r="H102" s="46"/>
      <c r="I102" s="47" t="s">
        <v>217</v>
      </c>
    </row>
    <row r="103" spans="2:9" ht="15.75" x14ac:dyDescent="0.25">
      <c r="B103" s="9" t="s">
        <v>224</v>
      </c>
      <c r="C103" s="7" t="s">
        <v>203</v>
      </c>
      <c r="D103" s="7">
        <v>1</v>
      </c>
      <c r="E103" s="7"/>
      <c r="F103" s="46" t="s">
        <v>216</v>
      </c>
      <c r="G103" s="46">
        <v>500</v>
      </c>
      <c r="H103" s="46"/>
      <c r="I103" s="47" t="s">
        <v>217</v>
      </c>
    </row>
    <row r="104" spans="2:9" ht="15.75" x14ac:dyDescent="0.25">
      <c r="B104" s="9" t="s">
        <v>225</v>
      </c>
      <c r="C104" s="7" t="s">
        <v>203</v>
      </c>
      <c r="D104" s="7">
        <v>1</v>
      </c>
      <c r="E104" s="7"/>
      <c r="F104" s="46" t="s">
        <v>226</v>
      </c>
      <c r="G104" s="46">
        <v>695</v>
      </c>
      <c r="H104" s="46"/>
      <c r="I104" s="47" t="s">
        <v>227</v>
      </c>
    </row>
    <row r="105" spans="2:9" ht="15.75" x14ac:dyDescent="0.25">
      <c r="B105" s="9" t="s">
        <v>228</v>
      </c>
      <c r="C105" s="7" t="s">
        <v>203</v>
      </c>
      <c r="D105" s="7">
        <v>1</v>
      </c>
      <c r="E105" s="7"/>
      <c r="F105" s="46" t="s">
        <v>229</v>
      </c>
      <c r="G105" s="46">
        <v>1920</v>
      </c>
      <c r="H105" s="46"/>
      <c r="I105" s="47" t="s">
        <v>230</v>
      </c>
    </row>
    <row r="106" spans="2:9" ht="15.75" x14ac:dyDescent="0.25">
      <c r="B106" s="9" t="s">
        <v>231</v>
      </c>
      <c r="C106" s="7" t="s">
        <v>203</v>
      </c>
      <c r="D106" s="7">
        <v>1</v>
      </c>
      <c r="E106" s="7"/>
      <c r="F106" s="46" t="s">
        <v>232</v>
      </c>
      <c r="G106" s="46">
        <v>2900</v>
      </c>
      <c r="H106" s="46"/>
      <c r="I106" s="47" t="s">
        <v>233</v>
      </c>
    </row>
    <row r="107" spans="2:9" ht="15.75" x14ac:dyDescent="0.25">
      <c r="B107" s="9" t="s">
        <v>234</v>
      </c>
      <c r="C107" s="7" t="s">
        <v>129</v>
      </c>
      <c r="D107" s="7">
        <v>10</v>
      </c>
      <c r="E107" s="7"/>
      <c r="F107" s="46" t="s">
        <v>235</v>
      </c>
      <c r="G107" s="46">
        <v>59</v>
      </c>
      <c r="H107" s="46"/>
      <c r="I107" s="47" t="s">
        <v>236</v>
      </c>
    </row>
    <row r="108" spans="2:9" ht="15.75" x14ac:dyDescent="0.25">
      <c r="B108" s="9" t="s">
        <v>237</v>
      </c>
      <c r="C108" s="7" t="s">
        <v>129</v>
      </c>
      <c r="D108" s="7">
        <v>7</v>
      </c>
      <c r="E108" s="7"/>
      <c r="F108" s="46" t="s">
        <v>238</v>
      </c>
      <c r="G108" s="46">
        <v>42</v>
      </c>
      <c r="H108" s="46"/>
      <c r="I108" s="47" t="s">
        <v>239</v>
      </c>
    </row>
    <row r="109" spans="2:9" ht="15.75" x14ac:dyDescent="0.25">
      <c r="B109" s="9" t="s">
        <v>240</v>
      </c>
      <c r="C109" s="7" t="s">
        <v>129</v>
      </c>
      <c r="D109" s="7">
        <v>5</v>
      </c>
      <c r="E109" s="7"/>
      <c r="F109" s="46" t="s">
        <v>241</v>
      </c>
      <c r="G109" s="46">
        <v>63</v>
      </c>
      <c r="H109" s="46"/>
      <c r="I109" s="47" t="s">
        <v>242</v>
      </c>
    </row>
    <row r="110" spans="2:9" ht="15.75" x14ac:dyDescent="0.25">
      <c r="B110" s="9" t="s">
        <v>243</v>
      </c>
      <c r="C110" s="7" t="s">
        <v>141</v>
      </c>
      <c r="D110" s="7">
        <v>1</v>
      </c>
      <c r="E110" s="7"/>
      <c r="F110" s="46" t="s">
        <v>244</v>
      </c>
      <c r="G110" s="46">
        <v>67</v>
      </c>
      <c r="H110" s="46"/>
      <c r="I110" s="47" t="s">
        <v>245</v>
      </c>
    </row>
    <row r="111" spans="2:9" ht="15.75" x14ac:dyDescent="0.25">
      <c r="B111" s="9" t="s">
        <v>246</v>
      </c>
      <c r="C111" s="7" t="s">
        <v>148</v>
      </c>
      <c r="D111" s="7">
        <v>2</v>
      </c>
      <c r="E111" s="7"/>
      <c r="F111" s="46" t="s">
        <v>247</v>
      </c>
      <c r="G111" s="46">
        <v>48</v>
      </c>
      <c r="H111" s="46"/>
      <c r="I111" s="47" t="s">
        <v>248</v>
      </c>
    </row>
    <row r="112" spans="2:9" ht="15.75" x14ac:dyDescent="0.25">
      <c r="B112" s="9" t="s">
        <v>249</v>
      </c>
      <c r="C112" s="7" t="s">
        <v>148</v>
      </c>
      <c r="D112" s="7">
        <v>5</v>
      </c>
      <c r="E112" s="7"/>
      <c r="F112" s="46" t="s">
        <v>250</v>
      </c>
      <c r="G112" s="46">
        <v>34</v>
      </c>
      <c r="H112" s="46"/>
      <c r="I112" s="47" t="s">
        <v>251</v>
      </c>
    </row>
    <row r="113" spans="2:9" ht="15.75" x14ac:dyDescent="0.25">
      <c r="B113" s="9" t="s">
        <v>252</v>
      </c>
      <c r="C113" s="7" t="s">
        <v>129</v>
      </c>
      <c r="D113" s="7">
        <v>2</v>
      </c>
      <c r="E113" s="7"/>
      <c r="F113" s="46" t="s">
        <v>253</v>
      </c>
      <c r="G113" s="46">
        <v>140</v>
      </c>
      <c r="H113" s="46"/>
      <c r="I113" s="47" t="s">
        <v>254</v>
      </c>
    </row>
    <row r="114" spans="2:9" ht="15.75" x14ac:dyDescent="0.25">
      <c r="B114" s="9" t="s">
        <v>255</v>
      </c>
      <c r="C114" s="7" t="s">
        <v>148</v>
      </c>
      <c r="D114" s="7">
        <v>6</v>
      </c>
      <c r="E114" s="7"/>
      <c r="F114" s="46" t="s">
        <v>256</v>
      </c>
      <c r="G114" s="46">
        <v>10.7</v>
      </c>
      <c r="H114" s="46"/>
      <c r="I114" s="47" t="s">
        <v>257</v>
      </c>
    </row>
    <row r="115" spans="2:9" ht="15.75" x14ac:dyDescent="0.25">
      <c r="B115" s="9" t="s">
        <v>258</v>
      </c>
      <c r="C115" s="7" t="s">
        <v>259</v>
      </c>
      <c r="D115" s="7">
        <v>4</v>
      </c>
      <c r="E115" s="7"/>
      <c r="F115" s="46" t="s">
        <v>260</v>
      </c>
      <c r="G115" s="46">
        <v>790</v>
      </c>
      <c r="H115" s="46"/>
      <c r="I115" s="47" t="s">
        <v>261</v>
      </c>
    </row>
    <row r="116" spans="2:9" ht="15.75" x14ac:dyDescent="0.25">
      <c r="B116" s="9" t="s">
        <v>262</v>
      </c>
      <c r="C116" s="7" t="s">
        <v>259</v>
      </c>
      <c r="D116" s="7">
        <v>23</v>
      </c>
      <c r="E116" s="7"/>
      <c r="F116" s="46" t="s">
        <v>263</v>
      </c>
      <c r="G116" s="46">
        <v>950</v>
      </c>
      <c r="H116" s="46"/>
      <c r="I116" s="47" t="s">
        <v>264</v>
      </c>
    </row>
    <row r="117" spans="2:9" ht="15.75" x14ac:dyDescent="0.25">
      <c r="B117" s="9" t="s">
        <v>265</v>
      </c>
      <c r="C117" s="7" t="s">
        <v>259</v>
      </c>
      <c r="D117" s="7">
        <v>18</v>
      </c>
      <c r="E117" s="7"/>
      <c r="F117" s="46" t="s">
        <v>260</v>
      </c>
      <c r="G117" s="46">
        <v>790</v>
      </c>
      <c r="H117" s="46"/>
      <c r="I117" s="47" t="s">
        <v>266</v>
      </c>
    </row>
    <row r="118" spans="2:9" ht="15.75" x14ac:dyDescent="0.25">
      <c r="B118" s="9" t="s">
        <v>267</v>
      </c>
      <c r="C118" s="7" t="s">
        <v>192</v>
      </c>
      <c r="D118" s="7">
        <v>10</v>
      </c>
      <c r="E118" s="7"/>
      <c r="F118" s="46" t="s">
        <v>268</v>
      </c>
      <c r="G118" s="46">
        <v>710</v>
      </c>
      <c r="H118" s="46"/>
      <c r="I118" s="47" t="s">
        <v>269</v>
      </c>
    </row>
    <row r="119" spans="2:9" ht="15.75" x14ac:dyDescent="0.25">
      <c r="B119" s="9" t="s">
        <v>270</v>
      </c>
      <c r="C119" s="7" t="s">
        <v>271</v>
      </c>
      <c r="D119" s="7">
        <v>1</v>
      </c>
      <c r="E119" s="7"/>
      <c r="F119" s="46" t="s">
        <v>272</v>
      </c>
      <c r="G119" s="46">
        <v>1580</v>
      </c>
      <c r="H119" s="46"/>
      <c r="I119" s="47" t="s">
        <v>272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AD14-1C2A-4AFE-AED5-4B264B900F97}">
  <dimension ref="B10:K147"/>
  <sheetViews>
    <sheetView tabSelected="1" workbookViewId="0">
      <selection activeCell="M11" sqref="M11"/>
    </sheetView>
  </sheetViews>
  <sheetFormatPr baseColWidth="10" defaultRowHeight="12.75" x14ac:dyDescent="0.2"/>
  <cols>
    <col min="1" max="1" width="2.7109375" style="49" customWidth="1"/>
    <col min="2" max="2" width="11.42578125" style="49" bestFit="1" customWidth="1"/>
    <col min="3" max="3" width="8.42578125" style="49" bestFit="1" customWidth="1"/>
    <col min="4" max="4" width="12.85546875" style="49" bestFit="1" customWidth="1"/>
    <col min="5" max="5" width="12" style="49" bestFit="1" customWidth="1"/>
    <col min="6" max="6" width="51.85546875" style="49" bestFit="1" customWidth="1"/>
    <col min="7" max="7" width="10.85546875" style="49" bestFit="1" customWidth="1"/>
    <col min="8" max="8" width="8.85546875" style="50" bestFit="1" customWidth="1"/>
    <col min="9" max="9" width="11.28515625" style="50" bestFit="1" customWidth="1"/>
    <col min="10" max="10" width="9.7109375" style="51" bestFit="1" customWidth="1"/>
    <col min="11" max="11" width="2.7109375" style="49" customWidth="1"/>
    <col min="12" max="16384" width="11.42578125" style="49"/>
  </cols>
  <sheetData>
    <row r="10" spans="2:10" ht="21" x14ac:dyDescent="0.35">
      <c r="B10" s="69" t="s">
        <v>301</v>
      </c>
      <c r="C10" s="69"/>
      <c r="D10" s="69"/>
      <c r="E10" s="69"/>
      <c r="F10" s="69"/>
      <c r="G10" s="69"/>
      <c r="H10" s="69"/>
      <c r="I10" s="69"/>
      <c r="J10" s="69"/>
    </row>
    <row r="11" spans="2:10" x14ac:dyDescent="0.2">
      <c r="B11" s="68" t="s">
        <v>300</v>
      </c>
      <c r="C11" s="68"/>
      <c r="D11" s="68"/>
      <c r="E11" s="68"/>
      <c r="F11" s="68"/>
      <c r="G11" s="68"/>
      <c r="H11" s="68"/>
      <c r="I11" s="68"/>
      <c r="J11" s="68"/>
    </row>
    <row r="12" spans="2:10" ht="13.5" thickBot="1" x14ac:dyDescent="0.25"/>
    <row r="13" spans="2:10" s="57" customFormat="1" ht="39" thickBot="1" x14ac:dyDescent="0.3">
      <c r="B13" s="52" t="s">
        <v>276</v>
      </c>
      <c r="C13" s="53" t="s">
        <v>277</v>
      </c>
      <c r="D13" s="54" t="s">
        <v>278</v>
      </c>
      <c r="E13" s="54" t="s">
        <v>284</v>
      </c>
      <c r="F13" s="54" t="s">
        <v>279</v>
      </c>
      <c r="G13" s="54" t="s">
        <v>280</v>
      </c>
      <c r="H13" s="55" t="s">
        <v>281</v>
      </c>
      <c r="I13" s="55" t="s">
        <v>282</v>
      </c>
      <c r="J13" s="56" t="s">
        <v>283</v>
      </c>
    </row>
    <row r="14" spans="2:10" x14ac:dyDescent="0.2">
      <c r="B14" s="58"/>
      <c r="C14" s="59"/>
      <c r="D14" s="59"/>
      <c r="E14" s="60">
        <v>46997</v>
      </c>
      <c r="F14" s="61" t="s">
        <v>274</v>
      </c>
      <c r="G14" s="62" t="s">
        <v>7</v>
      </c>
      <c r="H14" s="72">
        <v>25</v>
      </c>
      <c r="I14" s="72">
        <f>+H14*J14</f>
        <v>25000</v>
      </c>
      <c r="J14" s="73">
        <v>1000</v>
      </c>
    </row>
    <row r="15" spans="2:10" x14ac:dyDescent="0.2">
      <c r="B15" s="63"/>
      <c r="C15" s="64"/>
      <c r="D15" s="64"/>
      <c r="E15" s="65">
        <v>47150</v>
      </c>
      <c r="F15" s="66" t="s">
        <v>9</v>
      </c>
      <c r="G15" s="67" t="s">
        <v>10</v>
      </c>
      <c r="H15" s="74">
        <v>26.03</v>
      </c>
      <c r="I15" s="74">
        <f>+H15*J15</f>
        <v>2603</v>
      </c>
      <c r="J15" s="75">
        <v>100</v>
      </c>
    </row>
    <row r="16" spans="2:10" x14ac:dyDescent="0.2">
      <c r="B16" s="63"/>
      <c r="C16" s="64"/>
      <c r="D16" s="64"/>
      <c r="E16" s="65">
        <v>46874</v>
      </c>
      <c r="F16" s="66" t="s">
        <v>12</v>
      </c>
      <c r="G16" s="67" t="s">
        <v>13</v>
      </c>
      <c r="H16" s="74">
        <v>21.99</v>
      </c>
      <c r="I16" s="74">
        <f t="shared" ref="I16:I79" si="0">+H16*J16</f>
        <v>4398</v>
      </c>
      <c r="J16" s="75">
        <v>200</v>
      </c>
    </row>
    <row r="17" spans="2:10" x14ac:dyDescent="0.2">
      <c r="B17" s="63"/>
      <c r="C17" s="64"/>
      <c r="D17" s="64"/>
      <c r="E17" s="65">
        <v>46692</v>
      </c>
      <c r="F17" s="66" t="s">
        <v>15</v>
      </c>
      <c r="G17" s="67" t="s">
        <v>16</v>
      </c>
      <c r="H17" s="74">
        <v>35.200000000000003</v>
      </c>
      <c r="I17" s="74">
        <f t="shared" si="0"/>
        <v>1689.6000000000001</v>
      </c>
      <c r="J17" s="75">
        <v>48</v>
      </c>
    </row>
    <row r="18" spans="2:10" x14ac:dyDescent="0.2">
      <c r="B18" s="63"/>
      <c r="C18" s="64"/>
      <c r="D18" s="64"/>
      <c r="E18" s="65">
        <v>46631</v>
      </c>
      <c r="F18" s="66" t="s">
        <v>18</v>
      </c>
      <c r="G18" s="67" t="s">
        <v>7</v>
      </c>
      <c r="H18" s="74">
        <v>4.3</v>
      </c>
      <c r="I18" s="74">
        <f t="shared" si="0"/>
        <v>434.29999999999995</v>
      </c>
      <c r="J18" s="75">
        <v>101</v>
      </c>
    </row>
    <row r="19" spans="2:10" x14ac:dyDescent="0.2">
      <c r="B19" s="63"/>
      <c r="C19" s="64"/>
      <c r="D19" s="64"/>
      <c r="E19" s="65">
        <v>47027</v>
      </c>
      <c r="F19" s="66" t="s">
        <v>19</v>
      </c>
      <c r="G19" s="67" t="s">
        <v>20</v>
      </c>
      <c r="H19" s="74">
        <v>6</v>
      </c>
      <c r="I19" s="74">
        <f t="shared" si="0"/>
        <v>600</v>
      </c>
      <c r="J19" s="75">
        <v>100</v>
      </c>
    </row>
    <row r="20" spans="2:10" x14ac:dyDescent="0.2">
      <c r="B20" s="63"/>
      <c r="C20" s="64"/>
      <c r="D20" s="64"/>
      <c r="E20" s="65">
        <v>46966</v>
      </c>
      <c r="F20" s="66" t="s">
        <v>21</v>
      </c>
      <c r="G20" s="67" t="s">
        <v>20</v>
      </c>
      <c r="H20" s="74">
        <v>0.45</v>
      </c>
      <c r="I20" s="74">
        <f t="shared" si="0"/>
        <v>450</v>
      </c>
      <c r="J20" s="75">
        <v>1000</v>
      </c>
    </row>
    <row r="21" spans="2:10" x14ac:dyDescent="0.2">
      <c r="B21" s="63"/>
      <c r="C21" s="64"/>
      <c r="D21" s="64"/>
      <c r="E21" s="65">
        <v>46905</v>
      </c>
      <c r="F21" s="66" t="s">
        <v>22</v>
      </c>
      <c r="G21" s="67" t="s">
        <v>13</v>
      </c>
      <c r="H21" s="74">
        <v>12.97</v>
      </c>
      <c r="I21" s="74">
        <f t="shared" si="0"/>
        <v>5188</v>
      </c>
      <c r="J21" s="75">
        <v>400</v>
      </c>
    </row>
    <row r="22" spans="2:10" x14ac:dyDescent="0.2">
      <c r="B22" s="63"/>
      <c r="C22" s="64"/>
      <c r="D22" s="64"/>
      <c r="E22" s="65">
        <v>46966</v>
      </c>
      <c r="F22" s="66" t="s">
        <v>24</v>
      </c>
      <c r="G22" s="67" t="s">
        <v>20</v>
      </c>
      <c r="H22" s="74">
        <v>1.19</v>
      </c>
      <c r="I22" s="74">
        <f t="shared" si="0"/>
        <v>2499</v>
      </c>
      <c r="J22" s="75">
        <v>2100</v>
      </c>
    </row>
    <row r="23" spans="2:10" x14ac:dyDescent="0.2">
      <c r="B23" s="63"/>
      <c r="C23" s="64"/>
      <c r="D23" s="64"/>
      <c r="E23" s="65">
        <v>46692</v>
      </c>
      <c r="F23" s="66" t="s">
        <v>26</v>
      </c>
      <c r="G23" s="67" t="s">
        <v>20</v>
      </c>
      <c r="H23" s="74">
        <v>3.94</v>
      </c>
      <c r="I23" s="74">
        <f t="shared" si="0"/>
        <v>9850</v>
      </c>
      <c r="J23" s="75">
        <v>2500</v>
      </c>
    </row>
    <row r="24" spans="2:10" x14ac:dyDescent="0.2">
      <c r="B24" s="63"/>
      <c r="C24" s="64"/>
      <c r="D24" s="64"/>
      <c r="E24" s="65">
        <v>46631</v>
      </c>
      <c r="F24" s="66" t="s">
        <v>28</v>
      </c>
      <c r="G24" s="67" t="s">
        <v>29</v>
      </c>
      <c r="H24" s="74">
        <v>8.7799999999999994</v>
      </c>
      <c r="I24" s="74">
        <f t="shared" si="0"/>
        <v>17560</v>
      </c>
      <c r="J24" s="75">
        <v>2000</v>
      </c>
    </row>
    <row r="25" spans="2:10" x14ac:dyDescent="0.2">
      <c r="B25" s="63"/>
      <c r="C25" s="64"/>
      <c r="D25" s="64"/>
      <c r="E25" s="65">
        <v>10959</v>
      </c>
      <c r="F25" s="66" t="s">
        <v>31</v>
      </c>
      <c r="G25" s="67" t="s">
        <v>13</v>
      </c>
      <c r="H25" s="74">
        <v>32.78</v>
      </c>
      <c r="I25" s="74">
        <f t="shared" si="0"/>
        <v>19668</v>
      </c>
      <c r="J25" s="75">
        <v>600</v>
      </c>
    </row>
    <row r="26" spans="2:10" x14ac:dyDescent="0.2">
      <c r="B26" s="63"/>
      <c r="C26" s="64"/>
      <c r="D26" s="64"/>
      <c r="E26" s="65">
        <v>47119</v>
      </c>
      <c r="F26" s="66" t="s">
        <v>33</v>
      </c>
      <c r="G26" s="67" t="s">
        <v>20</v>
      </c>
      <c r="H26" s="74">
        <v>5.39</v>
      </c>
      <c r="I26" s="74">
        <f t="shared" si="0"/>
        <v>7373.5199999999995</v>
      </c>
      <c r="J26" s="75">
        <v>1368</v>
      </c>
    </row>
    <row r="27" spans="2:10" x14ac:dyDescent="0.2">
      <c r="B27" s="63"/>
      <c r="C27" s="64"/>
      <c r="D27" s="64"/>
      <c r="E27" s="65">
        <v>46388</v>
      </c>
      <c r="F27" s="66" t="s">
        <v>35</v>
      </c>
      <c r="G27" s="67" t="s">
        <v>7</v>
      </c>
      <c r="H27" s="74">
        <v>32.06</v>
      </c>
      <c r="I27" s="74">
        <f t="shared" si="0"/>
        <v>1603</v>
      </c>
      <c r="J27" s="75">
        <v>50</v>
      </c>
    </row>
    <row r="28" spans="2:10" x14ac:dyDescent="0.2">
      <c r="B28" s="63"/>
      <c r="C28" s="64"/>
      <c r="D28" s="64"/>
      <c r="E28" s="65">
        <v>46813</v>
      </c>
      <c r="F28" s="66" t="s">
        <v>37</v>
      </c>
      <c r="G28" s="67" t="s">
        <v>38</v>
      </c>
      <c r="H28" s="74">
        <v>126.5</v>
      </c>
      <c r="I28" s="74">
        <f t="shared" si="0"/>
        <v>3162.5</v>
      </c>
      <c r="J28" s="75">
        <v>25</v>
      </c>
    </row>
    <row r="29" spans="2:10" x14ac:dyDescent="0.2">
      <c r="B29" s="63"/>
      <c r="C29" s="64"/>
      <c r="D29" s="64"/>
      <c r="E29" s="65">
        <v>47209</v>
      </c>
      <c r="F29" s="66" t="s">
        <v>40</v>
      </c>
      <c r="G29" s="67" t="s">
        <v>41</v>
      </c>
      <c r="H29" s="74">
        <v>1.03</v>
      </c>
      <c r="I29" s="74">
        <f t="shared" si="0"/>
        <v>5150</v>
      </c>
      <c r="J29" s="75">
        <v>5000</v>
      </c>
    </row>
    <row r="30" spans="2:10" x14ac:dyDescent="0.2">
      <c r="B30" s="63"/>
      <c r="C30" s="64"/>
      <c r="D30" s="64"/>
      <c r="E30" s="65">
        <v>46844</v>
      </c>
      <c r="F30" s="66" t="s">
        <v>43</v>
      </c>
      <c r="G30" s="67" t="s">
        <v>41</v>
      </c>
      <c r="H30" s="74">
        <v>2.73</v>
      </c>
      <c r="I30" s="74">
        <f t="shared" si="0"/>
        <v>8190</v>
      </c>
      <c r="J30" s="75">
        <v>3000</v>
      </c>
    </row>
    <row r="31" spans="2:10" x14ac:dyDescent="0.2">
      <c r="B31" s="63"/>
      <c r="C31" s="64"/>
      <c r="D31" s="64"/>
      <c r="E31" s="65">
        <v>47362</v>
      </c>
      <c r="F31" s="66" t="s">
        <v>45</v>
      </c>
      <c r="G31" s="67" t="s">
        <v>46</v>
      </c>
      <c r="H31" s="74">
        <v>8.1</v>
      </c>
      <c r="I31" s="74">
        <f t="shared" si="0"/>
        <v>30780</v>
      </c>
      <c r="J31" s="75">
        <v>3800</v>
      </c>
    </row>
    <row r="32" spans="2:10" x14ac:dyDescent="0.2">
      <c r="B32" s="63"/>
      <c r="C32" s="64"/>
      <c r="D32" s="64"/>
      <c r="E32" s="65">
        <v>46357</v>
      </c>
      <c r="F32" s="66" t="s">
        <v>48</v>
      </c>
      <c r="G32" s="67" t="s">
        <v>20</v>
      </c>
      <c r="H32" s="74">
        <v>1.0900000000000001</v>
      </c>
      <c r="I32" s="74">
        <f t="shared" si="0"/>
        <v>5450</v>
      </c>
      <c r="J32" s="75">
        <v>5000</v>
      </c>
    </row>
    <row r="33" spans="2:10" x14ac:dyDescent="0.2">
      <c r="B33" s="63"/>
      <c r="C33" s="64"/>
      <c r="D33" s="64"/>
      <c r="E33" s="65">
        <v>46844</v>
      </c>
      <c r="F33" s="66" t="s">
        <v>49</v>
      </c>
      <c r="G33" s="67" t="s">
        <v>50</v>
      </c>
      <c r="H33" s="74">
        <v>13.7</v>
      </c>
      <c r="I33" s="74">
        <f t="shared" si="0"/>
        <v>82200</v>
      </c>
      <c r="J33" s="75">
        <v>6000</v>
      </c>
    </row>
    <row r="34" spans="2:10" x14ac:dyDescent="0.2">
      <c r="B34" s="63"/>
      <c r="C34" s="64"/>
      <c r="D34" s="64"/>
      <c r="E34" s="65">
        <v>47239</v>
      </c>
      <c r="F34" s="66" t="s">
        <v>52</v>
      </c>
      <c r="G34" s="67" t="s">
        <v>53</v>
      </c>
      <c r="H34" s="74">
        <v>35.29</v>
      </c>
      <c r="I34" s="74">
        <f t="shared" si="0"/>
        <v>17645</v>
      </c>
      <c r="J34" s="75">
        <v>500</v>
      </c>
    </row>
    <row r="35" spans="2:10" x14ac:dyDescent="0.2">
      <c r="B35" s="63"/>
      <c r="C35" s="64"/>
      <c r="D35" s="64"/>
      <c r="E35" s="65">
        <v>47362</v>
      </c>
      <c r="F35" s="66" t="s">
        <v>55</v>
      </c>
      <c r="G35" s="67" t="s">
        <v>56</v>
      </c>
      <c r="H35" s="74">
        <v>90.2</v>
      </c>
      <c r="I35" s="74">
        <f t="shared" si="0"/>
        <v>90200</v>
      </c>
      <c r="J35" s="75">
        <v>1000</v>
      </c>
    </row>
    <row r="36" spans="2:10" x14ac:dyDescent="0.2">
      <c r="B36" s="63"/>
      <c r="C36" s="64"/>
      <c r="D36" s="64"/>
      <c r="E36" s="65">
        <v>46844</v>
      </c>
      <c r="F36" s="66" t="s">
        <v>57</v>
      </c>
      <c r="G36" s="67" t="s">
        <v>41</v>
      </c>
      <c r="H36" s="74">
        <v>0.59</v>
      </c>
      <c r="I36" s="74">
        <f t="shared" si="0"/>
        <v>295</v>
      </c>
      <c r="J36" s="75">
        <v>500</v>
      </c>
    </row>
    <row r="37" spans="2:10" x14ac:dyDescent="0.2">
      <c r="B37" s="63"/>
      <c r="C37" s="64"/>
      <c r="D37" s="64"/>
      <c r="E37" s="65">
        <v>46661</v>
      </c>
      <c r="F37" s="66" t="s">
        <v>59</v>
      </c>
      <c r="G37" s="67" t="s">
        <v>41</v>
      </c>
      <c r="H37" s="74">
        <v>3.17</v>
      </c>
      <c r="I37" s="74">
        <f t="shared" si="0"/>
        <v>951</v>
      </c>
      <c r="J37" s="75">
        <v>300</v>
      </c>
    </row>
    <row r="38" spans="2:10" x14ac:dyDescent="0.2">
      <c r="B38" s="63"/>
      <c r="C38" s="64"/>
      <c r="D38" s="64"/>
      <c r="E38" s="65">
        <v>46478</v>
      </c>
      <c r="F38" s="66" t="s">
        <v>61</v>
      </c>
      <c r="G38" s="67" t="s">
        <v>62</v>
      </c>
      <c r="H38" s="74">
        <v>129.80000000000001</v>
      </c>
      <c r="I38" s="74">
        <f t="shared" si="0"/>
        <v>25960.000000000004</v>
      </c>
      <c r="J38" s="75">
        <v>200</v>
      </c>
    </row>
    <row r="39" spans="2:10" x14ac:dyDescent="0.2">
      <c r="B39" s="63"/>
      <c r="C39" s="64"/>
      <c r="D39" s="64"/>
      <c r="E39" s="65">
        <v>47423</v>
      </c>
      <c r="F39" s="66" t="s">
        <v>63</v>
      </c>
      <c r="G39" s="67" t="s">
        <v>41</v>
      </c>
      <c r="H39" s="74">
        <v>6.5</v>
      </c>
      <c r="I39" s="74">
        <f t="shared" si="0"/>
        <v>3250</v>
      </c>
      <c r="J39" s="75">
        <v>500</v>
      </c>
    </row>
    <row r="40" spans="2:10" x14ac:dyDescent="0.2">
      <c r="B40" s="63"/>
      <c r="C40" s="64"/>
      <c r="D40" s="64"/>
      <c r="E40" s="65">
        <v>10990</v>
      </c>
      <c r="F40" s="66" t="s">
        <v>64</v>
      </c>
      <c r="G40" s="67" t="s">
        <v>41</v>
      </c>
      <c r="H40" s="74">
        <v>6.59</v>
      </c>
      <c r="I40" s="74">
        <f t="shared" si="0"/>
        <v>25042</v>
      </c>
      <c r="J40" s="75">
        <v>3800</v>
      </c>
    </row>
    <row r="41" spans="2:10" x14ac:dyDescent="0.2">
      <c r="B41" s="63"/>
      <c r="C41" s="64"/>
      <c r="D41" s="64"/>
      <c r="E41" s="65">
        <v>46813</v>
      </c>
      <c r="F41" s="66" t="s">
        <v>65</v>
      </c>
      <c r="G41" s="67" t="s">
        <v>41</v>
      </c>
      <c r="H41" s="74">
        <v>0.14000000000000001</v>
      </c>
      <c r="I41" s="74">
        <f t="shared" si="0"/>
        <v>336.00000000000006</v>
      </c>
      <c r="J41" s="75">
        <v>2400</v>
      </c>
    </row>
    <row r="42" spans="2:10" x14ac:dyDescent="0.2">
      <c r="B42" s="63"/>
      <c r="C42" s="64"/>
      <c r="D42" s="64"/>
      <c r="E42" s="65">
        <v>47423</v>
      </c>
      <c r="F42" s="66" t="s">
        <v>66</v>
      </c>
      <c r="G42" s="67" t="s">
        <v>38</v>
      </c>
      <c r="H42" s="74">
        <v>16.5</v>
      </c>
      <c r="I42" s="74">
        <f t="shared" si="0"/>
        <v>330</v>
      </c>
      <c r="J42" s="75">
        <v>20</v>
      </c>
    </row>
    <row r="43" spans="2:10" x14ac:dyDescent="0.2">
      <c r="B43" s="63"/>
      <c r="C43" s="64"/>
      <c r="D43" s="64"/>
      <c r="E43" s="65">
        <v>46844</v>
      </c>
      <c r="F43" s="66" t="s">
        <v>68</v>
      </c>
      <c r="G43" s="67" t="s">
        <v>41</v>
      </c>
      <c r="H43" s="74">
        <v>0.61</v>
      </c>
      <c r="I43" s="74">
        <f t="shared" si="0"/>
        <v>3050</v>
      </c>
      <c r="J43" s="75">
        <v>5000</v>
      </c>
    </row>
    <row r="44" spans="2:10" x14ac:dyDescent="0.2">
      <c r="B44" s="63"/>
      <c r="C44" s="64"/>
      <c r="D44" s="64"/>
      <c r="E44" s="65">
        <v>46813</v>
      </c>
      <c r="F44" s="66" t="s">
        <v>69</v>
      </c>
      <c r="G44" s="67" t="s">
        <v>70</v>
      </c>
      <c r="H44" s="74">
        <v>45.56</v>
      </c>
      <c r="I44" s="74">
        <f t="shared" si="0"/>
        <v>2278</v>
      </c>
      <c r="J44" s="75">
        <v>50</v>
      </c>
    </row>
    <row r="45" spans="2:10" x14ac:dyDescent="0.2">
      <c r="B45" s="63"/>
      <c r="C45" s="64"/>
      <c r="D45" s="64"/>
      <c r="E45" s="65">
        <v>47270</v>
      </c>
      <c r="F45" s="66" t="s">
        <v>72</v>
      </c>
      <c r="G45" s="67" t="s">
        <v>73</v>
      </c>
      <c r="H45" s="74">
        <v>11.55</v>
      </c>
      <c r="I45" s="74">
        <f t="shared" si="0"/>
        <v>404.25</v>
      </c>
      <c r="J45" s="75">
        <v>35</v>
      </c>
    </row>
    <row r="46" spans="2:10" x14ac:dyDescent="0.2">
      <c r="B46" s="63"/>
      <c r="C46" s="64"/>
      <c r="D46" s="64"/>
      <c r="E46" s="65">
        <v>47423</v>
      </c>
      <c r="F46" s="66" t="s">
        <v>72</v>
      </c>
      <c r="G46" s="67" t="s">
        <v>75</v>
      </c>
      <c r="H46" s="74">
        <v>39.08</v>
      </c>
      <c r="I46" s="74">
        <f t="shared" si="0"/>
        <v>1172.3999999999999</v>
      </c>
      <c r="J46" s="75">
        <v>30</v>
      </c>
    </row>
    <row r="47" spans="2:10" x14ac:dyDescent="0.2">
      <c r="B47" s="63"/>
      <c r="C47" s="64"/>
      <c r="D47" s="64"/>
      <c r="E47" s="65">
        <v>46966</v>
      </c>
      <c r="F47" s="66" t="s">
        <v>77</v>
      </c>
      <c r="G47" s="67" t="s">
        <v>16</v>
      </c>
      <c r="H47" s="74">
        <v>139.37</v>
      </c>
      <c r="I47" s="74">
        <f t="shared" si="0"/>
        <v>6968.5</v>
      </c>
      <c r="J47" s="75">
        <v>50</v>
      </c>
    </row>
    <row r="48" spans="2:10" x14ac:dyDescent="0.2">
      <c r="B48" s="63"/>
      <c r="C48" s="64"/>
      <c r="D48" s="64"/>
      <c r="E48" s="65">
        <v>46539</v>
      </c>
      <c r="F48" s="66" t="s">
        <v>78</v>
      </c>
      <c r="G48" s="67" t="s">
        <v>79</v>
      </c>
      <c r="H48" s="74">
        <v>311.3</v>
      </c>
      <c r="I48" s="74">
        <f t="shared" si="0"/>
        <v>15565</v>
      </c>
      <c r="J48" s="75">
        <v>50</v>
      </c>
    </row>
    <row r="49" spans="2:10" x14ac:dyDescent="0.2">
      <c r="B49" s="63"/>
      <c r="C49" s="64"/>
      <c r="D49" s="64"/>
      <c r="E49" s="65">
        <v>47270</v>
      </c>
      <c r="F49" s="66" t="s">
        <v>80</v>
      </c>
      <c r="G49" s="67" t="s">
        <v>41</v>
      </c>
      <c r="H49" s="74">
        <v>1.5</v>
      </c>
      <c r="I49" s="74">
        <f t="shared" si="0"/>
        <v>1500</v>
      </c>
      <c r="J49" s="75">
        <v>1000</v>
      </c>
    </row>
    <row r="50" spans="2:10" x14ac:dyDescent="0.2">
      <c r="B50" s="63"/>
      <c r="C50" s="64"/>
      <c r="D50" s="64"/>
      <c r="E50" s="65">
        <v>46966</v>
      </c>
      <c r="F50" s="66" t="s">
        <v>81</v>
      </c>
      <c r="G50" s="67" t="s">
        <v>41</v>
      </c>
      <c r="H50" s="74">
        <v>0.25</v>
      </c>
      <c r="I50" s="74">
        <f t="shared" si="0"/>
        <v>125</v>
      </c>
      <c r="J50" s="75">
        <v>500</v>
      </c>
    </row>
    <row r="51" spans="2:10" x14ac:dyDescent="0.2">
      <c r="B51" s="63"/>
      <c r="C51" s="64"/>
      <c r="D51" s="64"/>
      <c r="E51" s="65">
        <v>46631</v>
      </c>
      <c r="F51" s="66" t="s">
        <v>82</v>
      </c>
      <c r="G51" s="67" t="s">
        <v>41</v>
      </c>
      <c r="H51" s="74">
        <v>0.88</v>
      </c>
      <c r="I51" s="74">
        <f t="shared" si="0"/>
        <v>2024</v>
      </c>
      <c r="J51" s="75">
        <v>2300</v>
      </c>
    </row>
    <row r="52" spans="2:10" x14ac:dyDescent="0.2">
      <c r="B52" s="63"/>
      <c r="C52" s="64"/>
      <c r="D52" s="64"/>
      <c r="E52" s="65">
        <v>47362</v>
      </c>
      <c r="F52" s="66" t="s">
        <v>84</v>
      </c>
      <c r="G52" s="67" t="s">
        <v>85</v>
      </c>
      <c r="H52" s="74">
        <v>2.2599999999999998</v>
      </c>
      <c r="I52" s="74">
        <f t="shared" si="0"/>
        <v>1807.9999999999998</v>
      </c>
      <c r="J52" s="75">
        <v>800</v>
      </c>
    </row>
    <row r="53" spans="2:10" x14ac:dyDescent="0.2">
      <c r="B53" s="63"/>
      <c r="C53" s="64"/>
      <c r="D53" s="64"/>
      <c r="E53" s="65">
        <v>46844</v>
      </c>
      <c r="F53" s="66" t="s">
        <v>87</v>
      </c>
      <c r="G53" s="67" t="s">
        <v>41</v>
      </c>
      <c r="H53" s="74">
        <v>1.6</v>
      </c>
      <c r="I53" s="74">
        <f t="shared" si="0"/>
        <v>11200</v>
      </c>
      <c r="J53" s="75">
        <v>7000</v>
      </c>
    </row>
    <row r="54" spans="2:10" x14ac:dyDescent="0.2">
      <c r="B54" s="63"/>
      <c r="C54" s="64"/>
      <c r="D54" s="64"/>
      <c r="E54" s="65">
        <v>46813</v>
      </c>
      <c r="F54" s="66" t="s">
        <v>89</v>
      </c>
      <c r="G54" s="67" t="s">
        <v>41</v>
      </c>
      <c r="H54" s="74">
        <v>0.25</v>
      </c>
      <c r="I54" s="74">
        <f t="shared" si="0"/>
        <v>250</v>
      </c>
      <c r="J54" s="75">
        <v>1000</v>
      </c>
    </row>
    <row r="55" spans="2:10" x14ac:dyDescent="0.2">
      <c r="B55" s="63"/>
      <c r="C55" s="64"/>
      <c r="D55" s="64"/>
      <c r="E55" s="65">
        <v>46874</v>
      </c>
      <c r="F55" s="66" t="s">
        <v>90</v>
      </c>
      <c r="G55" s="67" t="s">
        <v>41</v>
      </c>
      <c r="H55" s="74">
        <v>37.4</v>
      </c>
      <c r="I55" s="74">
        <f t="shared" si="0"/>
        <v>37400</v>
      </c>
      <c r="J55" s="75">
        <v>1000</v>
      </c>
    </row>
    <row r="56" spans="2:10" x14ac:dyDescent="0.2">
      <c r="B56" s="63"/>
      <c r="C56" s="64"/>
      <c r="D56" s="64"/>
      <c r="E56" s="65">
        <v>46631</v>
      </c>
      <c r="F56" s="66" t="s">
        <v>91</v>
      </c>
      <c r="G56" s="67" t="s">
        <v>16</v>
      </c>
      <c r="H56" s="74">
        <v>37.4</v>
      </c>
      <c r="I56" s="74">
        <f t="shared" si="0"/>
        <v>93500</v>
      </c>
      <c r="J56" s="75">
        <v>2500</v>
      </c>
    </row>
    <row r="57" spans="2:10" x14ac:dyDescent="0.2">
      <c r="B57" s="63"/>
      <c r="C57" s="64"/>
      <c r="D57" s="64"/>
      <c r="E57" s="65">
        <v>46966</v>
      </c>
      <c r="F57" s="66" t="s">
        <v>92</v>
      </c>
      <c r="G57" s="67" t="s">
        <v>93</v>
      </c>
      <c r="H57" s="74">
        <v>9.14</v>
      </c>
      <c r="I57" s="74">
        <f t="shared" si="0"/>
        <v>78604</v>
      </c>
      <c r="J57" s="75">
        <v>8600</v>
      </c>
    </row>
    <row r="58" spans="2:10" x14ac:dyDescent="0.2">
      <c r="B58" s="63"/>
      <c r="C58" s="64"/>
      <c r="D58" s="64"/>
      <c r="E58" s="65">
        <v>47423</v>
      </c>
      <c r="F58" s="66" t="s">
        <v>95</v>
      </c>
      <c r="G58" s="67" t="s">
        <v>38</v>
      </c>
      <c r="H58" s="74">
        <v>32.549999999999997</v>
      </c>
      <c r="I58" s="74">
        <f t="shared" si="0"/>
        <v>4068.7499999999995</v>
      </c>
      <c r="J58" s="75">
        <v>125</v>
      </c>
    </row>
    <row r="59" spans="2:10" x14ac:dyDescent="0.2">
      <c r="B59" s="63"/>
      <c r="C59" s="64"/>
      <c r="D59" s="64"/>
      <c r="E59" s="65">
        <v>46966</v>
      </c>
      <c r="F59" s="66" t="s">
        <v>97</v>
      </c>
      <c r="G59" s="67" t="s">
        <v>98</v>
      </c>
      <c r="H59" s="74">
        <v>225.5</v>
      </c>
      <c r="I59" s="74">
        <f t="shared" si="0"/>
        <v>45100</v>
      </c>
      <c r="J59" s="75">
        <v>200</v>
      </c>
    </row>
    <row r="60" spans="2:10" x14ac:dyDescent="0.2">
      <c r="B60" s="63"/>
      <c r="C60" s="64"/>
      <c r="D60" s="64"/>
      <c r="E60" s="65">
        <v>46966</v>
      </c>
      <c r="F60" s="66" t="s">
        <v>99</v>
      </c>
      <c r="G60" s="67" t="s">
        <v>20</v>
      </c>
      <c r="H60" s="74">
        <v>0.41</v>
      </c>
      <c r="I60" s="74">
        <f t="shared" si="0"/>
        <v>1025</v>
      </c>
      <c r="J60" s="75">
        <v>2500</v>
      </c>
    </row>
    <row r="61" spans="2:10" x14ac:dyDescent="0.2">
      <c r="B61" s="63"/>
      <c r="C61" s="64"/>
      <c r="D61" s="64"/>
      <c r="E61" s="65">
        <v>47058</v>
      </c>
      <c r="F61" s="66" t="s">
        <v>100</v>
      </c>
      <c r="G61" s="67" t="s">
        <v>16</v>
      </c>
      <c r="H61" s="74">
        <v>24.61</v>
      </c>
      <c r="I61" s="74">
        <f t="shared" si="0"/>
        <v>1845.75</v>
      </c>
      <c r="J61" s="75">
        <v>75</v>
      </c>
    </row>
    <row r="62" spans="2:10" x14ac:dyDescent="0.2">
      <c r="B62" s="63"/>
      <c r="C62" s="64"/>
      <c r="D62" s="64"/>
      <c r="E62" s="65">
        <v>47392</v>
      </c>
      <c r="F62" s="66" t="s">
        <v>101</v>
      </c>
      <c r="G62" s="67" t="s">
        <v>16</v>
      </c>
      <c r="H62" s="74">
        <v>24.61</v>
      </c>
      <c r="I62" s="74">
        <f t="shared" si="0"/>
        <v>1722.7</v>
      </c>
      <c r="J62" s="75">
        <v>70</v>
      </c>
    </row>
    <row r="63" spans="2:10" x14ac:dyDescent="0.2">
      <c r="B63" s="63"/>
      <c r="C63" s="64"/>
      <c r="D63" s="64"/>
      <c r="E63" s="65">
        <v>46692</v>
      </c>
      <c r="F63" s="66" t="s">
        <v>102</v>
      </c>
      <c r="G63" s="67" t="s">
        <v>20</v>
      </c>
      <c r="H63" s="74">
        <v>0.55000000000000004</v>
      </c>
      <c r="I63" s="74">
        <f t="shared" si="0"/>
        <v>1650.0000000000002</v>
      </c>
      <c r="J63" s="75">
        <v>3000</v>
      </c>
    </row>
    <row r="64" spans="2:10" x14ac:dyDescent="0.2">
      <c r="B64" s="63"/>
      <c r="C64" s="64"/>
      <c r="D64" s="64"/>
      <c r="E64" s="65">
        <v>46661</v>
      </c>
      <c r="F64" s="66" t="s">
        <v>103</v>
      </c>
      <c r="G64" s="67" t="s">
        <v>104</v>
      </c>
      <c r="H64" s="74">
        <v>0.19</v>
      </c>
      <c r="I64" s="74">
        <f t="shared" si="0"/>
        <v>380</v>
      </c>
      <c r="J64" s="75">
        <v>2000</v>
      </c>
    </row>
    <row r="65" spans="2:10" x14ac:dyDescent="0.2">
      <c r="B65" s="63"/>
      <c r="C65" s="64"/>
      <c r="D65" s="64"/>
      <c r="E65" s="65">
        <v>46692</v>
      </c>
      <c r="F65" s="66" t="s">
        <v>105</v>
      </c>
      <c r="G65" s="67" t="s">
        <v>38</v>
      </c>
      <c r="H65" s="74">
        <v>31.57</v>
      </c>
      <c r="I65" s="74">
        <f t="shared" si="0"/>
        <v>4135.67</v>
      </c>
      <c r="J65" s="75">
        <v>131</v>
      </c>
    </row>
    <row r="66" spans="2:10" x14ac:dyDescent="0.2">
      <c r="B66" s="63"/>
      <c r="C66" s="64"/>
      <c r="D66" s="64"/>
      <c r="E66" s="65">
        <v>46661</v>
      </c>
      <c r="F66" s="66" t="s">
        <v>107</v>
      </c>
      <c r="G66" s="67" t="s">
        <v>98</v>
      </c>
      <c r="H66" s="74">
        <v>667.5</v>
      </c>
      <c r="I66" s="74">
        <f t="shared" si="0"/>
        <v>30705</v>
      </c>
      <c r="J66" s="75">
        <v>46</v>
      </c>
    </row>
    <row r="67" spans="2:10" x14ac:dyDescent="0.2">
      <c r="B67" s="63"/>
      <c r="C67" s="64"/>
      <c r="D67" s="64"/>
      <c r="E67" s="65">
        <v>46935</v>
      </c>
      <c r="F67" s="66" t="s">
        <v>109</v>
      </c>
      <c r="G67" s="67" t="s">
        <v>20</v>
      </c>
      <c r="H67" s="74">
        <v>0.66</v>
      </c>
      <c r="I67" s="74">
        <f t="shared" si="0"/>
        <v>1452</v>
      </c>
      <c r="J67" s="75">
        <v>2200</v>
      </c>
    </row>
    <row r="68" spans="2:10" x14ac:dyDescent="0.2">
      <c r="B68" s="63"/>
      <c r="C68" s="64"/>
      <c r="D68" s="64"/>
      <c r="E68" s="65">
        <v>46631</v>
      </c>
      <c r="F68" s="66" t="s">
        <v>110</v>
      </c>
      <c r="G68" s="67" t="s">
        <v>16</v>
      </c>
      <c r="H68" s="74">
        <v>312.51</v>
      </c>
      <c r="I68" s="74">
        <f t="shared" si="0"/>
        <v>32813.549999999996</v>
      </c>
      <c r="J68" s="75">
        <v>105</v>
      </c>
    </row>
    <row r="69" spans="2:10" x14ac:dyDescent="0.2">
      <c r="B69" s="63"/>
      <c r="C69" s="64"/>
      <c r="D69" s="64"/>
      <c r="E69" s="65">
        <v>46813</v>
      </c>
      <c r="F69" s="66" t="s">
        <v>112</v>
      </c>
      <c r="G69" s="67" t="s">
        <v>113</v>
      </c>
      <c r="H69" s="74">
        <v>46.2</v>
      </c>
      <c r="I69" s="74">
        <f t="shared" si="0"/>
        <v>46200</v>
      </c>
      <c r="J69" s="75">
        <v>1000</v>
      </c>
    </row>
    <row r="70" spans="2:10" x14ac:dyDescent="0.2">
      <c r="B70" s="63"/>
      <c r="C70" s="64"/>
      <c r="D70" s="64"/>
      <c r="E70" s="65">
        <v>47088</v>
      </c>
      <c r="F70" s="66" t="s">
        <v>114</v>
      </c>
      <c r="G70" s="67" t="s">
        <v>93</v>
      </c>
      <c r="H70" s="74">
        <v>0.62</v>
      </c>
      <c r="I70" s="74">
        <f t="shared" si="0"/>
        <v>434</v>
      </c>
      <c r="J70" s="75">
        <v>700</v>
      </c>
    </row>
    <row r="71" spans="2:10" x14ac:dyDescent="0.2">
      <c r="B71" s="63"/>
      <c r="C71" s="64"/>
      <c r="D71" s="64"/>
      <c r="E71" s="65">
        <v>46905</v>
      </c>
      <c r="F71" s="66" t="s">
        <v>116</v>
      </c>
      <c r="G71" s="67" t="s">
        <v>20</v>
      </c>
      <c r="H71" s="74">
        <v>1.36</v>
      </c>
      <c r="I71" s="74">
        <f t="shared" si="0"/>
        <v>2720</v>
      </c>
      <c r="J71" s="75">
        <v>2000</v>
      </c>
    </row>
    <row r="72" spans="2:10" x14ac:dyDescent="0.2">
      <c r="B72" s="63"/>
      <c r="C72" s="64"/>
      <c r="D72" s="64"/>
      <c r="E72" s="64"/>
      <c r="F72" s="66" t="s">
        <v>124</v>
      </c>
      <c r="G72" s="67" t="s">
        <v>125</v>
      </c>
      <c r="H72" s="74">
        <v>115</v>
      </c>
      <c r="I72" s="74">
        <f t="shared" si="0"/>
        <v>105455</v>
      </c>
      <c r="J72" s="75">
        <v>917</v>
      </c>
    </row>
    <row r="73" spans="2:10" x14ac:dyDescent="0.2">
      <c r="B73" s="63"/>
      <c r="C73" s="64"/>
      <c r="D73" s="64"/>
      <c r="E73" s="64"/>
      <c r="F73" s="66" t="s">
        <v>128</v>
      </c>
      <c r="G73" s="67" t="s">
        <v>129</v>
      </c>
      <c r="H73" s="74">
        <v>4970</v>
      </c>
      <c r="I73" s="74">
        <f t="shared" si="0"/>
        <v>79520</v>
      </c>
      <c r="J73" s="75">
        <v>16</v>
      </c>
    </row>
    <row r="74" spans="2:10" x14ac:dyDescent="0.2">
      <c r="B74" s="63"/>
      <c r="C74" s="64"/>
      <c r="D74" s="64"/>
      <c r="E74" s="64"/>
      <c r="F74" s="66" t="s">
        <v>132</v>
      </c>
      <c r="G74" s="67" t="s">
        <v>129</v>
      </c>
      <c r="H74" s="74">
        <v>1400</v>
      </c>
      <c r="I74" s="74">
        <f t="shared" si="0"/>
        <v>2800</v>
      </c>
      <c r="J74" s="75">
        <v>2</v>
      </c>
    </row>
    <row r="75" spans="2:10" x14ac:dyDescent="0.2">
      <c r="B75" s="63"/>
      <c r="C75" s="64"/>
      <c r="D75" s="64"/>
      <c r="E75" s="64"/>
      <c r="F75" s="66" t="s">
        <v>135</v>
      </c>
      <c r="G75" s="67" t="s">
        <v>129</v>
      </c>
      <c r="H75" s="74">
        <v>1400</v>
      </c>
      <c r="I75" s="74">
        <f t="shared" si="0"/>
        <v>7000</v>
      </c>
      <c r="J75" s="75">
        <v>5</v>
      </c>
    </row>
    <row r="76" spans="2:10" x14ac:dyDescent="0.2">
      <c r="B76" s="63"/>
      <c r="C76" s="64"/>
      <c r="D76" s="64"/>
      <c r="E76" s="64"/>
      <c r="F76" s="66" t="s">
        <v>137</v>
      </c>
      <c r="G76" s="67" t="s">
        <v>62</v>
      </c>
      <c r="H76" s="74">
        <v>5255</v>
      </c>
      <c r="I76" s="74">
        <f t="shared" si="0"/>
        <v>5255</v>
      </c>
      <c r="J76" s="75">
        <v>1</v>
      </c>
    </row>
    <row r="77" spans="2:10" x14ac:dyDescent="0.2">
      <c r="B77" s="63"/>
      <c r="C77" s="64"/>
      <c r="D77" s="64"/>
      <c r="E77" s="64"/>
      <c r="F77" s="66" t="s">
        <v>140</v>
      </c>
      <c r="G77" s="67" t="s">
        <v>141</v>
      </c>
      <c r="H77" s="74">
        <v>2731.5</v>
      </c>
      <c r="I77" s="74">
        <f t="shared" si="0"/>
        <v>2731.5</v>
      </c>
      <c r="J77" s="75">
        <v>1</v>
      </c>
    </row>
    <row r="78" spans="2:10" x14ac:dyDescent="0.2">
      <c r="B78" s="63"/>
      <c r="C78" s="64"/>
      <c r="D78" s="64"/>
      <c r="E78" s="64"/>
      <c r="F78" s="66" t="s">
        <v>144</v>
      </c>
      <c r="G78" s="67" t="s">
        <v>141</v>
      </c>
      <c r="H78" s="74">
        <v>14664</v>
      </c>
      <c r="I78" s="74">
        <f t="shared" si="0"/>
        <v>14664</v>
      </c>
      <c r="J78" s="75">
        <v>1</v>
      </c>
    </row>
    <row r="79" spans="2:10" x14ac:dyDescent="0.2">
      <c r="B79" s="63"/>
      <c r="C79" s="64"/>
      <c r="D79" s="64"/>
      <c r="E79" s="64"/>
      <c r="F79" s="66" t="s">
        <v>147</v>
      </c>
      <c r="G79" s="67" t="s">
        <v>148</v>
      </c>
      <c r="H79" s="74">
        <v>11875</v>
      </c>
      <c r="I79" s="74">
        <f t="shared" si="0"/>
        <v>47500</v>
      </c>
      <c r="J79" s="75">
        <v>4</v>
      </c>
    </row>
    <row r="80" spans="2:10" x14ac:dyDescent="0.2">
      <c r="B80" s="63"/>
      <c r="C80" s="64"/>
      <c r="D80" s="64"/>
      <c r="E80" s="64"/>
      <c r="F80" s="66" t="s">
        <v>151</v>
      </c>
      <c r="G80" s="67" t="s">
        <v>141</v>
      </c>
      <c r="H80" s="74">
        <v>2415</v>
      </c>
      <c r="I80" s="74">
        <f t="shared" ref="I80:I126" si="1">+H80*J80</f>
        <v>2415</v>
      </c>
      <c r="J80" s="75">
        <v>1</v>
      </c>
    </row>
    <row r="81" spans="2:10" x14ac:dyDescent="0.2">
      <c r="B81" s="63"/>
      <c r="C81" s="64"/>
      <c r="D81" s="64"/>
      <c r="E81" s="64"/>
      <c r="F81" s="66" t="s">
        <v>154</v>
      </c>
      <c r="G81" s="67" t="s">
        <v>62</v>
      </c>
      <c r="H81" s="74">
        <v>1589.5</v>
      </c>
      <c r="I81" s="74">
        <f t="shared" si="1"/>
        <v>1589.5</v>
      </c>
      <c r="J81" s="75">
        <v>1</v>
      </c>
    </row>
    <row r="82" spans="2:10" x14ac:dyDescent="0.2">
      <c r="B82" s="63"/>
      <c r="C82" s="64"/>
      <c r="D82" s="64"/>
      <c r="E82" s="64"/>
      <c r="F82" s="66" t="s">
        <v>157</v>
      </c>
      <c r="G82" s="67" t="s">
        <v>129</v>
      </c>
      <c r="H82" s="74">
        <v>3187.5</v>
      </c>
      <c r="I82" s="74">
        <f t="shared" si="1"/>
        <v>9562.5</v>
      </c>
      <c r="J82" s="75">
        <v>3</v>
      </c>
    </row>
    <row r="83" spans="2:10" x14ac:dyDescent="0.2">
      <c r="B83" s="63"/>
      <c r="C83" s="64"/>
      <c r="D83" s="64"/>
      <c r="E83" s="64"/>
      <c r="F83" s="66" t="s">
        <v>160</v>
      </c>
      <c r="G83" s="67" t="s">
        <v>141</v>
      </c>
      <c r="H83" s="74">
        <v>8460</v>
      </c>
      <c r="I83" s="74">
        <f t="shared" si="1"/>
        <v>8460</v>
      </c>
      <c r="J83" s="75">
        <v>1</v>
      </c>
    </row>
    <row r="84" spans="2:10" x14ac:dyDescent="0.2">
      <c r="B84" s="63"/>
      <c r="C84" s="64"/>
      <c r="D84" s="64"/>
      <c r="E84" s="64"/>
      <c r="F84" s="66" t="s">
        <v>163</v>
      </c>
      <c r="G84" s="67" t="s">
        <v>129</v>
      </c>
      <c r="H84" s="74">
        <v>6950</v>
      </c>
      <c r="I84" s="74">
        <f t="shared" si="1"/>
        <v>34750</v>
      </c>
      <c r="J84" s="75">
        <v>5</v>
      </c>
    </row>
    <row r="85" spans="2:10" x14ac:dyDescent="0.2">
      <c r="B85" s="63"/>
      <c r="C85" s="64"/>
      <c r="D85" s="64"/>
      <c r="E85" s="64"/>
      <c r="F85" s="66" t="s">
        <v>166</v>
      </c>
      <c r="G85" s="67" t="s">
        <v>129</v>
      </c>
      <c r="H85" s="74">
        <v>2988</v>
      </c>
      <c r="I85" s="74">
        <f t="shared" si="1"/>
        <v>11952</v>
      </c>
      <c r="J85" s="75">
        <v>4</v>
      </c>
    </row>
    <row r="86" spans="2:10" x14ac:dyDescent="0.2">
      <c r="B86" s="63"/>
      <c r="C86" s="64"/>
      <c r="D86" s="64"/>
      <c r="E86" s="64"/>
      <c r="F86" s="66" t="s">
        <v>169</v>
      </c>
      <c r="G86" s="67" t="s">
        <v>129</v>
      </c>
      <c r="H86" s="74">
        <v>2988</v>
      </c>
      <c r="I86" s="74">
        <f t="shared" si="1"/>
        <v>11952</v>
      </c>
      <c r="J86" s="75">
        <v>4</v>
      </c>
    </row>
    <row r="87" spans="2:10" x14ac:dyDescent="0.2">
      <c r="B87" s="63"/>
      <c r="C87" s="64"/>
      <c r="D87" s="64"/>
      <c r="E87" s="64"/>
      <c r="F87" s="66" t="s">
        <v>170</v>
      </c>
      <c r="G87" s="67" t="s">
        <v>129</v>
      </c>
      <c r="H87" s="74">
        <v>1583</v>
      </c>
      <c r="I87" s="74">
        <f t="shared" si="1"/>
        <v>4749</v>
      </c>
      <c r="J87" s="75">
        <v>3</v>
      </c>
    </row>
    <row r="88" spans="2:10" x14ac:dyDescent="0.2">
      <c r="B88" s="63"/>
      <c r="C88" s="64"/>
      <c r="D88" s="64"/>
      <c r="E88" s="64"/>
      <c r="F88" s="66" t="s">
        <v>173</v>
      </c>
      <c r="G88" s="67" t="s">
        <v>129</v>
      </c>
      <c r="H88" s="74">
        <v>1620</v>
      </c>
      <c r="I88" s="74">
        <f t="shared" si="1"/>
        <v>4860</v>
      </c>
      <c r="J88" s="75">
        <v>3</v>
      </c>
    </row>
    <row r="89" spans="2:10" x14ac:dyDescent="0.2">
      <c r="B89" s="63"/>
      <c r="C89" s="64"/>
      <c r="D89" s="64"/>
      <c r="E89" s="64"/>
      <c r="F89" s="66" t="s">
        <v>176</v>
      </c>
      <c r="G89" s="67" t="s">
        <v>129</v>
      </c>
      <c r="H89" s="74">
        <v>7450</v>
      </c>
      <c r="I89" s="74">
        <f t="shared" si="1"/>
        <v>29800</v>
      </c>
      <c r="J89" s="75">
        <v>4</v>
      </c>
    </row>
    <row r="90" spans="2:10" x14ac:dyDescent="0.2">
      <c r="B90" s="63"/>
      <c r="C90" s="64"/>
      <c r="D90" s="64"/>
      <c r="E90" s="64"/>
      <c r="F90" s="66" t="s">
        <v>179</v>
      </c>
      <c r="G90" s="67" t="s">
        <v>129</v>
      </c>
      <c r="H90" s="74">
        <v>13100</v>
      </c>
      <c r="I90" s="74">
        <f t="shared" si="1"/>
        <v>52400</v>
      </c>
      <c r="J90" s="75">
        <v>4</v>
      </c>
    </row>
    <row r="91" spans="2:10" x14ac:dyDescent="0.2">
      <c r="B91" s="63"/>
      <c r="C91" s="64"/>
      <c r="D91" s="64"/>
      <c r="E91" s="64"/>
      <c r="F91" s="66" t="s">
        <v>285</v>
      </c>
      <c r="G91" s="67" t="s">
        <v>129</v>
      </c>
      <c r="H91" s="74">
        <v>325</v>
      </c>
      <c r="I91" s="74">
        <f t="shared" si="1"/>
        <v>1625</v>
      </c>
      <c r="J91" s="75">
        <v>5</v>
      </c>
    </row>
    <row r="92" spans="2:10" x14ac:dyDescent="0.2">
      <c r="B92" s="63"/>
      <c r="C92" s="64"/>
      <c r="D92" s="64"/>
      <c r="E92" s="64"/>
      <c r="F92" s="66" t="s">
        <v>286</v>
      </c>
      <c r="G92" s="67" t="s">
        <v>129</v>
      </c>
      <c r="H92" s="74">
        <v>395</v>
      </c>
      <c r="I92" s="74">
        <f t="shared" si="1"/>
        <v>1580</v>
      </c>
      <c r="J92" s="75">
        <v>4</v>
      </c>
    </row>
    <row r="93" spans="2:10" x14ac:dyDescent="0.2">
      <c r="B93" s="63"/>
      <c r="C93" s="64"/>
      <c r="D93" s="64"/>
      <c r="E93" s="64"/>
      <c r="F93" s="66" t="s">
        <v>287</v>
      </c>
      <c r="G93" s="67" t="s">
        <v>129</v>
      </c>
      <c r="H93" s="74">
        <v>425</v>
      </c>
      <c r="I93" s="74">
        <f t="shared" si="1"/>
        <v>1700</v>
      </c>
      <c r="J93" s="75">
        <v>4</v>
      </c>
    </row>
    <row r="94" spans="2:10" x14ac:dyDescent="0.2">
      <c r="B94" s="63"/>
      <c r="C94" s="64"/>
      <c r="D94" s="64"/>
      <c r="E94" s="64"/>
      <c r="F94" s="66" t="s">
        <v>191</v>
      </c>
      <c r="G94" s="67" t="s">
        <v>192</v>
      </c>
      <c r="H94" s="74">
        <v>490</v>
      </c>
      <c r="I94" s="74">
        <f t="shared" si="1"/>
        <v>7350</v>
      </c>
      <c r="J94" s="75">
        <v>15</v>
      </c>
    </row>
    <row r="95" spans="2:10" x14ac:dyDescent="0.2">
      <c r="B95" s="63"/>
      <c r="C95" s="64"/>
      <c r="D95" s="64"/>
      <c r="E95" s="64"/>
      <c r="F95" s="66" t="s">
        <v>195</v>
      </c>
      <c r="G95" s="67" t="s">
        <v>192</v>
      </c>
      <c r="H95" s="74">
        <v>320</v>
      </c>
      <c r="I95" s="74">
        <f t="shared" si="1"/>
        <v>7040</v>
      </c>
      <c r="J95" s="75">
        <v>22</v>
      </c>
    </row>
    <row r="96" spans="2:10" x14ac:dyDescent="0.2">
      <c r="B96" s="63"/>
      <c r="C96" s="64"/>
      <c r="D96" s="64"/>
      <c r="E96" s="64"/>
      <c r="F96" s="66" t="s">
        <v>198</v>
      </c>
      <c r="G96" s="67" t="s">
        <v>192</v>
      </c>
      <c r="H96" s="74">
        <v>320</v>
      </c>
      <c r="I96" s="74">
        <f t="shared" si="1"/>
        <v>7040</v>
      </c>
      <c r="J96" s="75">
        <v>22</v>
      </c>
    </row>
    <row r="97" spans="2:10" x14ac:dyDescent="0.2">
      <c r="B97" s="63"/>
      <c r="C97" s="64"/>
      <c r="D97" s="64"/>
      <c r="E97" s="64"/>
      <c r="F97" s="66" t="s">
        <v>199</v>
      </c>
      <c r="G97" s="67" t="s">
        <v>148</v>
      </c>
      <c r="H97" s="74">
        <v>1050</v>
      </c>
      <c r="I97" s="74">
        <f t="shared" si="1"/>
        <v>3150</v>
      </c>
      <c r="J97" s="75">
        <v>3</v>
      </c>
    </row>
    <row r="98" spans="2:10" x14ac:dyDescent="0.2">
      <c r="B98" s="63"/>
      <c r="C98" s="64"/>
      <c r="D98" s="64"/>
      <c r="E98" s="64"/>
      <c r="F98" s="66" t="s">
        <v>202</v>
      </c>
      <c r="G98" s="67" t="s">
        <v>203</v>
      </c>
      <c r="H98" s="74">
        <v>625</v>
      </c>
      <c r="I98" s="74">
        <f t="shared" si="1"/>
        <v>625</v>
      </c>
      <c r="J98" s="75">
        <v>1</v>
      </c>
    </row>
    <row r="99" spans="2:10" x14ac:dyDescent="0.2">
      <c r="B99" s="63"/>
      <c r="C99" s="64"/>
      <c r="D99" s="64"/>
      <c r="E99" s="64"/>
      <c r="F99" s="66" t="s">
        <v>206</v>
      </c>
      <c r="G99" s="67" t="s">
        <v>203</v>
      </c>
      <c r="H99" s="74">
        <v>900</v>
      </c>
      <c r="I99" s="74">
        <f t="shared" si="1"/>
        <v>900</v>
      </c>
      <c r="J99" s="75">
        <v>1</v>
      </c>
    </row>
    <row r="100" spans="2:10" x14ac:dyDescent="0.2">
      <c r="B100" s="63"/>
      <c r="C100" s="64"/>
      <c r="D100" s="64"/>
      <c r="E100" s="64"/>
      <c r="F100" s="66" t="s">
        <v>209</v>
      </c>
      <c r="G100" s="67" t="s">
        <v>203</v>
      </c>
      <c r="H100" s="74">
        <v>550</v>
      </c>
      <c r="I100" s="74">
        <f t="shared" si="1"/>
        <v>550</v>
      </c>
      <c r="J100" s="75">
        <v>1</v>
      </c>
    </row>
    <row r="101" spans="2:10" x14ac:dyDescent="0.2">
      <c r="B101" s="63"/>
      <c r="C101" s="64"/>
      <c r="D101" s="64"/>
      <c r="E101" s="64"/>
      <c r="F101" s="66" t="s">
        <v>212</v>
      </c>
      <c r="G101" s="67" t="s">
        <v>203</v>
      </c>
      <c r="H101" s="74">
        <v>550</v>
      </c>
      <c r="I101" s="74">
        <f t="shared" si="1"/>
        <v>550</v>
      </c>
      <c r="J101" s="75">
        <v>1</v>
      </c>
    </row>
    <row r="102" spans="2:10" x14ac:dyDescent="0.2">
      <c r="B102" s="63"/>
      <c r="C102" s="64"/>
      <c r="D102" s="64"/>
      <c r="E102" s="64"/>
      <c r="F102" s="66" t="s">
        <v>213</v>
      </c>
      <c r="G102" s="67" t="s">
        <v>203</v>
      </c>
      <c r="H102" s="74">
        <v>550</v>
      </c>
      <c r="I102" s="74">
        <f t="shared" si="1"/>
        <v>550</v>
      </c>
      <c r="J102" s="75">
        <v>1</v>
      </c>
    </row>
    <row r="103" spans="2:10" x14ac:dyDescent="0.2">
      <c r="B103" s="63"/>
      <c r="C103" s="64"/>
      <c r="D103" s="64"/>
      <c r="E103" s="64"/>
      <c r="F103" s="66" t="s">
        <v>214</v>
      </c>
      <c r="G103" s="67" t="s">
        <v>203</v>
      </c>
      <c r="H103" s="74">
        <v>550</v>
      </c>
      <c r="I103" s="74">
        <f t="shared" si="1"/>
        <v>550</v>
      </c>
      <c r="J103" s="75">
        <v>1</v>
      </c>
    </row>
    <row r="104" spans="2:10" x14ac:dyDescent="0.2">
      <c r="B104" s="63"/>
      <c r="C104" s="64"/>
      <c r="D104" s="64"/>
      <c r="E104" s="64"/>
      <c r="F104" s="66" t="s">
        <v>215</v>
      </c>
      <c r="G104" s="67" t="s">
        <v>203</v>
      </c>
      <c r="H104" s="74">
        <v>500</v>
      </c>
      <c r="I104" s="74">
        <f t="shared" si="1"/>
        <v>500</v>
      </c>
      <c r="J104" s="75">
        <v>1</v>
      </c>
    </row>
    <row r="105" spans="2:10" x14ac:dyDescent="0.2">
      <c r="B105" s="63"/>
      <c r="C105" s="64"/>
      <c r="D105" s="64"/>
      <c r="E105" s="64"/>
      <c r="F105" s="66" t="s">
        <v>218</v>
      </c>
      <c r="G105" s="67" t="s">
        <v>203</v>
      </c>
      <c r="H105" s="74">
        <v>500</v>
      </c>
      <c r="I105" s="74">
        <f t="shared" si="1"/>
        <v>500</v>
      </c>
      <c r="J105" s="75">
        <v>1</v>
      </c>
    </row>
    <row r="106" spans="2:10" x14ac:dyDescent="0.2">
      <c r="B106" s="63"/>
      <c r="C106" s="64"/>
      <c r="D106" s="64"/>
      <c r="E106" s="64"/>
      <c r="F106" s="66" t="s">
        <v>219</v>
      </c>
      <c r="G106" s="67" t="s">
        <v>203</v>
      </c>
      <c r="H106" s="74">
        <v>500</v>
      </c>
      <c r="I106" s="74">
        <f t="shared" si="1"/>
        <v>500</v>
      </c>
      <c r="J106" s="75">
        <v>1</v>
      </c>
    </row>
    <row r="107" spans="2:10" x14ac:dyDescent="0.2">
      <c r="B107" s="63"/>
      <c r="C107" s="64"/>
      <c r="D107" s="64"/>
      <c r="E107" s="64"/>
      <c r="F107" s="66" t="s">
        <v>220</v>
      </c>
      <c r="G107" s="67" t="s">
        <v>203</v>
      </c>
      <c r="H107" s="74">
        <v>500</v>
      </c>
      <c r="I107" s="74">
        <f t="shared" si="1"/>
        <v>500</v>
      </c>
      <c r="J107" s="75">
        <v>1</v>
      </c>
    </row>
    <row r="108" spans="2:10" x14ac:dyDescent="0.2">
      <c r="B108" s="63"/>
      <c r="C108" s="64"/>
      <c r="D108" s="64"/>
      <c r="E108" s="64"/>
      <c r="F108" s="66" t="s">
        <v>221</v>
      </c>
      <c r="G108" s="67" t="s">
        <v>203</v>
      </c>
      <c r="H108" s="74">
        <v>500</v>
      </c>
      <c r="I108" s="74">
        <f t="shared" si="1"/>
        <v>500</v>
      </c>
      <c r="J108" s="75">
        <v>1</v>
      </c>
    </row>
    <row r="109" spans="2:10" x14ac:dyDescent="0.2">
      <c r="B109" s="63"/>
      <c r="C109" s="64"/>
      <c r="D109" s="64"/>
      <c r="E109" s="64"/>
      <c r="F109" s="66" t="s">
        <v>222</v>
      </c>
      <c r="G109" s="67" t="s">
        <v>203</v>
      </c>
      <c r="H109" s="74">
        <v>500</v>
      </c>
      <c r="I109" s="74">
        <f t="shared" si="1"/>
        <v>500</v>
      </c>
      <c r="J109" s="75">
        <v>1</v>
      </c>
    </row>
    <row r="110" spans="2:10" x14ac:dyDescent="0.2">
      <c r="B110" s="63"/>
      <c r="C110" s="64"/>
      <c r="D110" s="64"/>
      <c r="E110" s="64"/>
      <c r="F110" s="66" t="s">
        <v>223</v>
      </c>
      <c r="G110" s="67" t="s">
        <v>203</v>
      </c>
      <c r="H110" s="74">
        <v>500</v>
      </c>
      <c r="I110" s="74">
        <f t="shared" si="1"/>
        <v>500</v>
      </c>
      <c r="J110" s="75">
        <v>1</v>
      </c>
    </row>
    <row r="111" spans="2:10" x14ac:dyDescent="0.2">
      <c r="B111" s="63"/>
      <c r="C111" s="64"/>
      <c r="D111" s="64"/>
      <c r="E111" s="64"/>
      <c r="F111" s="66" t="s">
        <v>224</v>
      </c>
      <c r="G111" s="67" t="s">
        <v>203</v>
      </c>
      <c r="H111" s="74">
        <v>500</v>
      </c>
      <c r="I111" s="74">
        <f t="shared" si="1"/>
        <v>500</v>
      </c>
      <c r="J111" s="75">
        <v>1</v>
      </c>
    </row>
    <row r="112" spans="2:10" x14ac:dyDescent="0.2">
      <c r="B112" s="63"/>
      <c r="C112" s="64"/>
      <c r="D112" s="64"/>
      <c r="E112" s="64"/>
      <c r="F112" s="66" t="s">
        <v>225</v>
      </c>
      <c r="G112" s="67" t="s">
        <v>203</v>
      </c>
      <c r="H112" s="74">
        <v>695</v>
      </c>
      <c r="I112" s="74">
        <f t="shared" si="1"/>
        <v>695</v>
      </c>
      <c r="J112" s="75">
        <v>1</v>
      </c>
    </row>
    <row r="113" spans="2:10" x14ac:dyDescent="0.2">
      <c r="B113" s="63"/>
      <c r="C113" s="64"/>
      <c r="D113" s="64"/>
      <c r="E113" s="64"/>
      <c r="F113" s="66" t="s">
        <v>228</v>
      </c>
      <c r="G113" s="67" t="s">
        <v>203</v>
      </c>
      <c r="H113" s="74">
        <v>1920</v>
      </c>
      <c r="I113" s="74">
        <f t="shared" si="1"/>
        <v>1920</v>
      </c>
      <c r="J113" s="75">
        <v>1</v>
      </c>
    </row>
    <row r="114" spans="2:10" x14ac:dyDescent="0.2">
      <c r="B114" s="63"/>
      <c r="C114" s="64"/>
      <c r="D114" s="64"/>
      <c r="E114" s="64"/>
      <c r="F114" s="66" t="s">
        <v>231</v>
      </c>
      <c r="G114" s="67" t="s">
        <v>203</v>
      </c>
      <c r="H114" s="74">
        <v>2900</v>
      </c>
      <c r="I114" s="74">
        <f t="shared" si="1"/>
        <v>2900</v>
      </c>
      <c r="J114" s="75">
        <v>1</v>
      </c>
    </row>
    <row r="115" spans="2:10" x14ac:dyDescent="0.2">
      <c r="B115" s="63"/>
      <c r="C115" s="64"/>
      <c r="D115" s="64"/>
      <c r="E115" s="64"/>
      <c r="F115" s="66" t="s">
        <v>288</v>
      </c>
      <c r="G115" s="67" t="s">
        <v>129</v>
      </c>
      <c r="H115" s="74">
        <v>59</v>
      </c>
      <c r="I115" s="74">
        <f t="shared" si="1"/>
        <v>590</v>
      </c>
      <c r="J115" s="75">
        <v>10</v>
      </c>
    </row>
    <row r="116" spans="2:10" x14ac:dyDescent="0.2">
      <c r="B116" s="63"/>
      <c r="C116" s="64"/>
      <c r="D116" s="64"/>
      <c r="E116" s="64"/>
      <c r="F116" s="66" t="s">
        <v>289</v>
      </c>
      <c r="G116" s="67" t="s">
        <v>129</v>
      </c>
      <c r="H116" s="74">
        <v>42</v>
      </c>
      <c r="I116" s="74">
        <f t="shared" si="1"/>
        <v>294</v>
      </c>
      <c r="J116" s="75">
        <v>7</v>
      </c>
    </row>
    <row r="117" spans="2:10" x14ac:dyDescent="0.2">
      <c r="B117" s="63"/>
      <c r="C117" s="64"/>
      <c r="D117" s="64"/>
      <c r="E117" s="64"/>
      <c r="F117" s="66" t="s">
        <v>290</v>
      </c>
      <c r="G117" s="67" t="s">
        <v>129</v>
      </c>
      <c r="H117" s="74">
        <v>63</v>
      </c>
      <c r="I117" s="74">
        <f t="shared" si="1"/>
        <v>315</v>
      </c>
      <c r="J117" s="75">
        <v>5</v>
      </c>
    </row>
    <row r="118" spans="2:10" x14ac:dyDescent="0.2">
      <c r="B118" s="63"/>
      <c r="C118" s="64"/>
      <c r="D118" s="64"/>
      <c r="E118" s="64"/>
      <c r="F118" s="66" t="s">
        <v>291</v>
      </c>
      <c r="G118" s="67" t="s">
        <v>141</v>
      </c>
      <c r="H118" s="74">
        <v>67</v>
      </c>
      <c r="I118" s="74">
        <f t="shared" si="1"/>
        <v>67</v>
      </c>
      <c r="J118" s="75">
        <v>1</v>
      </c>
    </row>
    <row r="119" spans="2:10" x14ac:dyDescent="0.2">
      <c r="B119" s="63"/>
      <c r="C119" s="64"/>
      <c r="D119" s="64"/>
      <c r="E119" s="64"/>
      <c r="F119" s="66" t="s">
        <v>292</v>
      </c>
      <c r="G119" s="67" t="s">
        <v>148</v>
      </c>
      <c r="H119" s="74">
        <v>48</v>
      </c>
      <c r="I119" s="74">
        <f t="shared" si="1"/>
        <v>96</v>
      </c>
      <c r="J119" s="75">
        <v>2</v>
      </c>
    </row>
    <row r="120" spans="2:10" x14ac:dyDescent="0.2">
      <c r="B120" s="63"/>
      <c r="C120" s="64"/>
      <c r="D120" s="64"/>
      <c r="E120" s="64"/>
      <c r="F120" s="66" t="s">
        <v>293</v>
      </c>
      <c r="G120" s="67" t="s">
        <v>148</v>
      </c>
      <c r="H120" s="74">
        <v>34</v>
      </c>
      <c r="I120" s="74">
        <f t="shared" si="1"/>
        <v>170</v>
      </c>
      <c r="J120" s="75">
        <v>5</v>
      </c>
    </row>
    <row r="121" spans="2:10" x14ac:dyDescent="0.2">
      <c r="B121" s="63"/>
      <c r="C121" s="64"/>
      <c r="D121" s="64"/>
      <c r="E121" s="64"/>
      <c r="F121" s="66" t="s">
        <v>294</v>
      </c>
      <c r="G121" s="67" t="s">
        <v>129</v>
      </c>
      <c r="H121" s="74">
        <v>140</v>
      </c>
      <c r="I121" s="74">
        <f t="shared" si="1"/>
        <v>280</v>
      </c>
      <c r="J121" s="75">
        <v>2</v>
      </c>
    </row>
    <row r="122" spans="2:10" x14ac:dyDescent="0.2">
      <c r="B122" s="63"/>
      <c r="C122" s="64"/>
      <c r="D122" s="64"/>
      <c r="E122" s="64"/>
      <c r="F122" s="66" t="s">
        <v>295</v>
      </c>
      <c r="G122" s="67" t="s">
        <v>148</v>
      </c>
      <c r="H122" s="74">
        <v>10.7</v>
      </c>
      <c r="I122" s="74">
        <f t="shared" si="1"/>
        <v>64.199999999999989</v>
      </c>
      <c r="J122" s="75">
        <v>6</v>
      </c>
    </row>
    <row r="123" spans="2:10" x14ac:dyDescent="0.2">
      <c r="B123" s="63"/>
      <c r="C123" s="64"/>
      <c r="D123" s="64"/>
      <c r="E123" s="64"/>
      <c r="F123" s="66" t="s">
        <v>296</v>
      </c>
      <c r="G123" s="67" t="s">
        <v>259</v>
      </c>
      <c r="H123" s="74">
        <v>790</v>
      </c>
      <c r="I123" s="74">
        <f t="shared" si="1"/>
        <v>3160</v>
      </c>
      <c r="J123" s="75">
        <v>4</v>
      </c>
    </row>
    <row r="124" spans="2:10" x14ac:dyDescent="0.2">
      <c r="B124" s="63"/>
      <c r="C124" s="64"/>
      <c r="D124" s="64"/>
      <c r="E124" s="64"/>
      <c r="F124" s="66" t="s">
        <v>297</v>
      </c>
      <c r="G124" s="67" t="s">
        <v>259</v>
      </c>
      <c r="H124" s="74">
        <v>950</v>
      </c>
      <c r="I124" s="74">
        <f t="shared" si="1"/>
        <v>21850</v>
      </c>
      <c r="J124" s="75">
        <v>23</v>
      </c>
    </row>
    <row r="125" spans="2:10" x14ac:dyDescent="0.2">
      <c r="B125" s="63"/>
      <c r="C125" s="64"/>
      <c r="D125" s="64"/>
      <c r="E125" s="64"/>
      <c r="F125" s="66" t="s">
        <v>298</v>
      </c>
      <c r="G125" s="67" t="s">
        <v>259</v>
      </c>
      <c r="H125" s="74">
        <v>790</v>
      </c>
      <c r="I125" s="74">
        <f t="shared" si="1"/>
        <v>14220</v>
      </c>
      <c r="J125" s="75">
        <v>18</v>
      </c>
    </row>
    <row r="126" spans="2:10" x14ac:dyDescent="0.2">
      <c r="B126" s="63"/>
      <c r="C126" s="64"/>
      <c r="D126" s="64"/>
      <c r="E126" s="64"/>
      <c r="F126" s="66" t="s">
        <v>267</v>
      </c>
      <c r="G126" s="67" t="s">
        <v>192</v>
      </c>
      <c r="H126" s="74">
        <v>710</v>
      </c>
      <c r="I126" s="74">
        <f t="shared" si="1"/>
        <v>7100</v>
      </c>
      <c r="J126" s="75">
        <v>10</v>
      </c>
    </row>
    <row r="127" spans="2:10" ht="13.5" thickBot="1" x14ac:dyDescent="0.25">
      <c r="B127" s="63"/>
      <c r="C127" s="64"/>
      <c r="D127" s="64"/>
      <c r="E127" s="64"/>
      <c r="F127" s="66" t="s">
        <v>299</v>
      </c>
      <c r="G127" s="67" t="s">
        <v>271</v>
      </c>
      <c r="H127" s="74">
        <v>1580</v>
      </c>
      <c r="I127" s="74">
        <f>+H127*J127</f>
        <v>1580</v>
      </c>
      <c r="J127" s="75">
        <v>1</v>
      </c>
    </row>
    <row r="128" spans="2:10" ht="13.5" thickBot="1" x14ac:dyDescent="0.25">
      <c r="B128" s="52"/>
      <c r="C128" s="53"/>
      <c r="D128" s="54"/>
      <c r="E128" s="54"/>
      <c r="F128" s="54"/>
      <c r="G128" s="54"/>
      <c r="H128" s="55" t="s">
        <v>275</v>
      </c>
      <c r="I128" s="55">
        <f>SUM(I14:I127)</f>
        <v>1357886.1900000002</v>
      </c>
      <c r="J128" s="56"/>
    </row>
    <row r="140" spans="2:10" ht="14.25" x14ac:dyDescent="0.2">
      <c r="B140" s="70" t="s">
        <v>302</v>
      </c>
      <c r="C140" s="70"/>
      <c r="D140" s="70"/>
      <c r="E140" s="70" t="s">
        <v>307</v>
      </c>
      <c r="F140" s="70"/>
      <c r="G140" s="70" t="s">
        <v>303</v>
      </c>
      <c r="H140" s="70"/>
      <c r="I140" s="70"/>
      <c r="J140" s="70"/>
    </row>
    <row r="141" spans="2:10" x14ac:dyDescent="0.2">
      <c r="B141" s="71" t="s">
        <v>304</v>
      </c>
      <c r="C141" s="71"/>
      <c r="D141" s="71"/>
      <c r="E141" s="71" t="s">
        <v>305</v>
      </c>
      <c r="F141" s="71"/>
      <c r="G141" s="71" t="s">
        <v>306</v>
      </c>
      <c r="H141" s="71"/>
      <c r="I141" s="71"/>
      <c r="J141" s="71"/>
    </row>
    <row r="147" spans="11:11" x14ac:dyDescent="0.2">
      <c r="K147" s="49" t="s">
        <v>308</v>
      </c>
    </row>
  </sheetData>
  <mergeCells count="8">
    <mergeCell ref="B141:D141"/>
    <mergeCell ref="E141:F141"/>
    <mergeCell ref="G140:J140"/>
    <mergeCell ref="G141:J141"/>
    <mergeCell ref="B11:J11"/>
    <mergeCell ref="B10:J10"/>
    <mergeCell ref="B140:D140"/>
    <mergeCell ref="E140:F140"/>
  </mergeCells>
  <printOptions horizontalCentered="1"/>
  <pageMargins left="0.19685039370078741" right="0.19685039370078741" top="0.19685039370078741" bottom="0.19685039370078741" header="0.31496062992125984" footer="0.31496062992125984"/>
  <pageSetup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Hoja4</vt:lpstr>
      <vt:lpstr>Hoja4!Títulos_a_imprimir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Alvarez</dc:creator>
  <cp:lastModifiedBy>Armando  Taveras TAVERAS SANTANA</cp:lastModifiedBy>
  <cp:lastPrinted>2026-04-17T17:18:09Z</cp:lastPrinted>
  <dcterms:created xsi:type="dcterms:W3CDTF">2026-04-16T21:01:31Z</dcterms:created>
  <dcterms:modified xsi:type="dcterms:W3CDTF">2026-04-17T17:27:16Z</dcterms:modified>
</cp:coreProperties>
</file>