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6\INFORMACIONES PARA EL PORTAL\MARZO\"/>
    </mc:Choice>
  </mc:AlternateContent>
  <xr:revisionPtr revIDLastSave="0" documentId="8_{A50A54E8-262C-41C1-B926-5C3E15D9DDA3}" xr6:coauthVersionLast="47" xr6:coauthVersionMax="47" xr10:uidLastSave="{00000000-0000-0000-0000-000000000000}"/>
  <bookViews>
    <workbookView xWindow="-20610" yWindow="-90" windowWidth="20730" windowHeight="11040" xr2:uid="{067A530E-1F96-47C0-8114-F7D97CC3164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91" i="1" l="1"/>
  <c r="I91" i="1" s="1"/>
  <c r="G91" i="1" s="1"/>
  <c r="C91" i="1"/>
  <c r="E90" i="1"/>
  <c r="I90" i="1" s="1"/>
  <c r="G90" i="1" s="1"/>
  <c r="E89" i="1"/>
  <c r="I89" i="1" s="1"/>
  <c r="G89" i="1" s="1"/>
  <c r="I88" i="1"/>
  <c r="G88" i="1" s="1"/>
  <c r="E88" i="1"/>
  <c r="C83" i="1"/>
  <c r="C92" i="1" s="1"/>
  <c r="E82" i="1"/>
  <c r="I82" i="1" s="1"/>
  <c r="I81" i="1"/>
  <c r="C76" i="1"/>
  <c r="E75" i="1"/>
  <c r="I75" i="1" s="1"/>
  <c r="G75" i="1" s="1"/>
  <c r="E74" i="1"/>
  <c r="I74" i="1" s="1"/>
  <c r="G74" i="1" s="1"/>
  <c r="E73" i="1"/>
  <c r="I73" i="1" s="1"/>
  <c r="G73" i="1" s="1"/>
  <c r="I72" i="1"/>
  <c r="G72" i="1" s="1"/>
  <c r="E72" i="1"/>
  <c r="E71" i="1"/>
  <c r="I71" i="1" s="1"/>
  <c r="E70" i="1"/>
  <c r="E69" i="1"/>
  <c r="I68" i="1"/>
  <c r="G68" i="1"/>
  <c r="E68" i="1"/>
  <c r="E67" i="1"/>
  <c r="E76" i="1" s="1"/>
  <c r="C53" i="1"/>
  <c r="C52" i="1"/>
  <c r="E51" i="1"/>
  <c r="I51" i="1" s="1"/>
  <c r="I50" i="1"/>
  <c r="G50" i="1"/>
  <c r="E50" i="1"/>
  <c r="E49" i="1"/>
  <c r="I49" i="1" s="1"/>
  <c r="G49" i="1" s="1"/>
  <c r="E48" i="1"/>
  <c r="E47" i="1"/>
  <c r="I47" i="1" s="1"/>
  <c r="I46" i="1"/>
  <c r="G46" i="1" s="1"/>
  <c r="E46" i="1"/>
  <c r="E45" i="1"/>
  <c r="E52" i="1" s="1"/>
  <c r="I52" i="1" s="1"/>
  <c r="G52" i="1" s="1"/>
  <c r="C40" i="1"/>
  <c r="E39" i="1"/>
  <c r="I39" i="1" s="1"/>
  <c r="E38" i="1"/>
  <c r="I38" i="1" s="1"/>
  <c r="E37" i="1"/>
  <c r="I37" i="1" s="1"/>
  <c r="I36" i="1"/>
  <c r="E36" i="1"/>
  <c r="E35" i="1"/>
  <c r="I35" i="1" s="1"/>
  <c r="E34" i="1"/>
  <c r="I34" i="1" s="1"/>
  <c r="E33" i="1"/>
  <c r="I33" i="1" s="1"/>
  <c r="G33" i="1" s="1"/>
  <c r="E32" i="1"/>
  <c r="I32" i="1" s="1"/>
  <c r="G32" i="1" s="1"/>
  <c r="E31" i="1"/>
  <c r="I31" i="1" s="1"/>
  <c r="G31" i="1" s="1"/>
  <c r="I30" i="1"/>
  <c r="G30" i="1"/>
  <c r="E30" i="1"/>
  <c r="E29" i="1"/>
  <c r="I29" i="1" s="1"/>
  <c r="G29" i="1" s="1"/>
  <c r="E28" i="1"/>
  <c r="I28" i="1" s="1"/>
  <c r="G28" i="1" s="1"/>
  <c r="I27" i="1"/>
  <c r="G27" i="1" s="1"/>
  <c r="E27" i="1"/>
  <c r="E26" i="1"/>
  <c r="I26" i="1" s="1"/>
  <c r="G26" i="1" s="1"/>
  <c r="E25" i="1"/>
  <c r="C20" i="1"/>
  <c r="E19" i="1"/>
  <c r="I19" i="1" s="1"/>
  <c r="G19" i="1" s="1"/>
  <c r="E18" i="1"/>
  <c r="I18" i="1" s="1"/>
  <c r="G18" i="1" s="1"/>
  <c r="E17" i="1"/>
  <c r="E20" i="1" s="1"/>
  <c r="I76" i="1" l="1"/>
  <c r="G76" i="1" s="1"/>
  <c r="E83" i="1"/>
  <c r="E53" i="1"/>
  <c r="I53" i="1" s="1"/>
  <c r="G53" i="1" s="1"/>
  <c r="I20" i="1"/>
  <c r="G20" i="1" s="1"/>
  <c r="E40" i="1"/>
  <c r="I40" i="1" s="1"/>
  <c r="G40" i="1" s="1"/>
  <c r="I45" i="1"/>
  <c r="G45" i="1" s="1"/>
  <c r="I67" i="1"/>
  <c r="G67" i="1" s="1"/>
  <c r="I17" i="1"/>
  <c r="G17" i="1" s="1"/>
  <c r="I83" i="1" l="1"/>
  <c r="G83" i="1" s="1"/>
  <c r="E92" i="1"/>
  <c r="I92" i="1" l="1"/>
  <c r="G92" i="1" s="1"/>
</calcChain>
</file>

<file path=xl/sharedStrings.xml><?xml version="1.0" encoding="utf-8"?>
<sst xmlns="http://schemas.openxmlformats.org/spreadsheetml/2006/main" count="72" uniqueCount="70">
  <si>
    <t>BALANCE GENERAL</t>
  </si>
  <si>
    <t>AL 31 DE MARZO 2026</t>
  </si>
  <si>
    <t>VALOR RELATIVO</t>
  </si>
  <si>
    <t>VALOR ABSOLUTO</t>
  </si>
  <si>
    <t>Activos</t>
  </si>
  <si>
    <t>MARZO 2025</t>
  </si>
  <si>
    <t>MARZO 2026</t>
  </si>
  <si>
    <t>%</t>
  </si>
  <si>
    <t>RD$</t>
  </si>
  <si>
    <t>Activos Corriente</t>
  </si>
  <si>
    <r>
      <t xml:space="preserve">Efectivo y Equivalentes de Efectivo  </t>
    </r>
    <r>
      <rPr>
        <b/>
        <sz val="11"/>
        <rFont val="Times New Roman"/>
        <family val="1"/>
      </rPr>
      <t>Nota: 1</t>
    </r>
  </si>
  <si>
    <r>
      <t xml:space="preserve">Cuentas Por Cobrar Clientes </t>
    </r>
    <r>
      <rPr>
        <b/>
        <sz val="11"/>
        <rFont val="Times New Roman"/>
        <family val="1"/>
      </rPr>
      <t>Nota: 2</t>
    </r>
  </si>
  <si>
    <r>
      <t xml:space="preserve">Existencia de Bienes de Cambio y Consumo </t>
    </r>
    <r>
      <rPr>
        <b/>
        <sz val="11"/>
        <rFont val="Times New Roman"/>
        <family val="1"/>
      </rPr>
      <t>Nota: 3</t>
    </r>
  </si>
  <si>
    <t>Total Activos Corrientes</t>
  </si>
  <si>
    <t>Activos No Corrientes     Nota:4</t>
  </si>
  <si>
    <t>Terrenos</t>
  </si>
  <si>
    <t>Edificios</t>
  </si>
  <si>
    <t>Equipos de Transporte</t>
  </si>
  <si>
    <t>Equipos de Cargas</t>
  </si>
  <si>
    <t>Equipos de Oficina</t>
  </si>
  <si>
    <t>Equipos de Cocina</t>
  </si>
  <si>
    <t>Equipos de Fotograficos</t>
  </si>
  <si>
    <t>Sotfware de Computadoras</t>
  </si>
  <si>
    <t>Despreciacion Acumulada</t>
  </si>
  <si>
    <t>Maquinarias y equipos industrial</t>
  </si>
  <si>
    <t>Instrumental médico y de laboratorio</t>
  </si>
  <si>
    <t xml:space="preserve">Equipos aeronáuticos </t>
  </si>
  <si>
    <t>Embarcaciones</t>
  </si>
  <si>
    <t>Maquinarias y equipos agropecuarios</t>
  </si>
  <si>
    <t>Antigüedades, bienes artísticos</t>
  </si>
  <si>
    <t>Total Activos No Corrientes</t>
  </si>
  <si>
    <t>Otros Activos     Nota: 5</t>
  </si>
  <si>
    <t>Construcciones en Proceso</t>
  </si>
  <si>
    <t>Seguros Para Vehiculos</t>
  </si>
  <si>
    <t>Seguro Para Edificaciones</t>
  </si>
  <si>
    <t>Seguro de Maquinarias</t>
  </si>
  <si>
    <t xml:space="preserve">Fianzas  Depositos </t>
  </si>
  <si>
    <t>Gastos Pagado por Adelantado</t>
  </si>
  <si>
    <t>Licencia de Software</t>
  </si>
  <si>
    <t xml:space="preserve">Total Otros Activos </t>
  </si>
  <si>
    <t>Total Activos</t>
  </si>
  <si>
    <t>Pasivos y Patrimonio   Nota:6</t>
  </si>
  <si>
    <t>Pasivos Corrientes</t>
  </si>
  <si>
    <t>Cuentas por Pagar Proveedores</t>
  </si>
  <si>
    <t>Otras Cuentas por Pagar Proveedores</t>
  </si>
  <si>
    <t>Cuentas por Pagar Proveedores al 15/08/2020</t>
  </si>
  <si>
    <t>Cuentas por Pagar Proveedores PSP 01/01/26</t>
  </si>
  <si>
    <t>Viaticos por Pagar</t>
  </si>
  <si>
    <t xml:space="preserve">Retenciones por pagar </t>
  </si>
  <si>
    <t>Itbis Retenio por Pagar</t>
  </si>
  <si>
    <t>Prestaciones Laborales por Pagar</t>
  </si>
  <si>
    <t>Otras Cuentas Por Pagar</t>
  </si>
  <si>
    <t>Total Pasivos Corrientes</t>
  </si>
  <si>
    <t>Pasivos No Corrientes</t>
  </si>
  <si>
    <t>Cuentas Por Pagar a Largo Plazo</t>
  </si>
  <si>
    <t>Total No Corrientes</t>
  </si>
  <si>
    <t>Total Pasivos</t>
  </si>
  <si>
    <t xml:space="preserve">Patrimonio  </t>
  </si>
  <si>
    <r>
      <t xml:space="preserve">Patrimonio Inicial </t>
    </r>
    <r>
      <rPr>
        <b/>
        <sz val="11"/>
        <rFont val="Times New Roman"/>
        <family val="1"/>
      </rPr>
      <t>Nota: 7</t>
    </r>
  </si>
  <si>
    <r>
      <t xml:space="preserve">Resultados Acumulados </t>
    </r>
    <r>
      <rPr>
        <b/>
        <sz val="11"/>
        <rFont val="Times New Roman"/>
        <family val="1"/>
      </rPr>
      <t>Nota: 7</t>
    </r>
  </si>
  <si>
    <r>
      <t xml:space="preserve">Resultado del Ejercicio </t>
    </r>
    <r>
      <rPr>
        <b/>
        <sz val="11"/>
        <rFont val="Times New Roman"/>
        <family val="1"/>
      </rPr>
      <t>Nota: 8 a 10</t>
    </r>
  </si>
  <si>
    <t>Total Patrimonio</t>
  </si>
  <si>
    <t>Total Pasivos y Patrimonio</t>
  </si>
  <si>
    <t xml:space="preserve"> </t>
  </si>
  <si>
    <t xml:space="preserve">   </t>
  </si>
  <si>
    <t>Licda. Rut Betania Lendof</t>
  </si>
  <si>
    <t>Ing.MSC. Jose M. Peguero M.</t>
  </si>
  <si>
    <t>Enc. Dpto. Contabilidad</t>
  </si>
  <si>
    <t>Director financiero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</si>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</sst>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8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color indexed="0"/>
      <name val="Tahoma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rgb="FF333333"/>
      <name val="Times New Roman"/>
      <family val="1"/>
    </font>
    <font>
      <u/>
      <sz val="11"/>
      <color theme="10"/>
      <name val="Aptos Narrow"/>
      <family val="2"/>
      <scheme val="minor"/>
    </font>
    <font>
      <u/>
      <sz val="10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18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2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6" fillId="0" borderId="0" xfId="2" applyFont="1"/>
    <xf numFmtId="0" fontId="10" fillId="0" borderId="0" xfId="3" applyFont="1"/>
    <xf numFmtId="4" fontId="11" fillId="0" borderId="0" xfId="3" applyNumberFormat="1" applyFont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2" fillId="0" borderId="0" xfId="2" applyFont="1"/>
    <xf numFmtId="49" fontId="12" fillId="0" borderId="0" xfId="1" applyNumberFormat="1" applyFont="1" applyAlignment="1">
      <alignment horizontal="center" vertical="center" wrapText="1"/>
    </xf>
    <xf numFmtId="4" fontId="12" fillId="0" borderId="0" xfId="1" applyNumberFormat="1" applyFont="1" applyAlignment="1">
      <alignment horizontal="center" vertical="center"/>
    </xf>
    <xf numFmtId="4" fontId="12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4" fontId="6" fillId="0" borderId="0" xfId="1" applyNumberFormat="1" applyFont="1"/>
    <xf numFmtId="4" fontId="6" fillId="0" borderId="0" xfId="2" applyNumberFormat="1" applyFont="1"/>
    <xf numFmtId="0" fontId="6" fillId="0" borderId="0" xfId="2" applyFont="1" applyAlignment="1">
      <alignment horizontal="left"/>
    </xf>
    <xf numFmtId="39" fontId="6" fillId="0" borderId="0" xfId="1" applyNumberFormat="1" applyFont="1" applyFill="1" applyAlignment="1">
      <alignment horizontal="right"/>
    </xf>
    <xf numFmtId="4" fontId="6" fillId="0" borderId="0" xfId="2" applyNumberFormat="1" applyFont="1" applyAlignment="1">
      <alignment horizontal="left"/>
    </xf>
    <xf numFmtId="39" fontId="13" fillId="0" borderId="0" xfId="1" applyNumberFormat="1" applyFont="1" applyAlignment="1">
      <alignment horizontal="center" vertical="center"/>
    </xf>
    <xf numFmtId="39" fontId="6" fillId="0" borderId="0" xfId="2" applyNumberFormat="1" applyFont="1"/>
    <xf numFmtId="4" fontId="6" fillId="0" borderId="0" xfId="1" applyNumberFormat="1" applyFont="1" applyFill="1" applyAlignment="1">
      <alignment horizontal="right"/>
    </xf>
    <xf numFmtId="4" fontId="12" fillId="0" borderId="1" xfId="1" applyNumberFormat="1" applyFont="1" applyBorder="1" applyAlignment="1">
      <alignment horizontal="right"/>
    </xf>
    <xf numFmtId="4" fontId="12" fillId="0" borderId="0" xfId="2" applyNumberFormat="1" applyFont="1"/>
    <xf numFmtId="4" fontId="12" fillId="0" borderId="0" xfId="1" applyNumberFormat="1" applyFont="1" applyBorder="1" applyAlignment="1">
      <alignment horizontal="right"/>
    </xf>
    <xf numFmtId="0" fontId="6" fillId="0" borderId="0" xfId="2" applyFont="1" applyAlignment="1">
      <alignment horizontal="left" indent="1"/>
    </xf>
    <xf numFmtId="4" fontId="6" fillId="0" borderId="0" xfId="2" applyNumberFormat="1" applyFont="1" applyAlignment="1">
      <alignment horizontal="left" indent="1"/>
    </xf>
    <xf numFmtId="4" fontId="6" fillId="0" borderId="0" xfId="1" applyNumberFormat="1" applyFont="1" applyFill="1"/>
    <xf numFmtId="39" fontId="6" fillId="0" borderId="0" xfId="1" applyNumberFormat="1" applyFont="1"/>
    <xf numFmtId="4" fontId="12" fillId="0" borderId="1" xfId="2" applyNumberFormat="1" applyFont="1" applyBorder="1"/>
    <xf numFmtId="4" fontId="12" fillId="0" borderId="0" xfId="1" applyNumberFormat="1" applyFont="1"/>
    <xf numFmtId="4" fontId="12" fillId="0" borderId="2" xfId="1" applyNumberFormat="1" applyFont="1" applyBorder="1"/>
    <xf numFmtId="4" fontId="12" fillId="0" borderId="0" xfId="1" applyNumberFormat="1" applyFont="1" applyBorder="1"/>
    <xf numFmtId="4" fontId="14" fillId="0" borderId="0" xfId="2" applyNumberFormat="1" applyFont="1" applyAlignment="1" applyProtection="1">
      <alignment horizontal="right" vertical="top"/>
      <protection locked="0"/>
    </xf>
    <xf numFmtId="4" fontId="12" fillId="0" borderId="3" xfId="1" applyNumberFormat="1" applyFont="1" applyFill="1" applyBorder="1"/>
    <xf numFmtId="4" fontId="12" fillId="0" borderId="0" xfId="1" applyNumberFormat="1" applyFont="1" applyFill="1" applyBorder="1"/>
    <xf numFmtId="4" fontId="6" fillId="0" borderId="1" xfId="1" applyNumberFormat="1" applyFont="1" applyBorder="1"/>
    <xf numFmtId="4" fontId="6" fillId="0" borderId="0" xfId="1" applyNumberFormat="1" applyFont="1" applyBorder="1"/>
    <xf numFmtId="4" fontId="12" fillId="0" borderId="3" xfId="1" applyNumberFormat="1" applyFont="1" applyBorder="1"/>
    <xf numFmtId="39" fontId="6" fillId="0" borderId="1" xfId="1" applyNumberFormat="1" applyFont="1" applyBorder="1"/>
    <xf numFmtId="39" fontId="6" fillId="0" borderId="0" xfId="1" applyNumberFormat="1" applyFont="1" applyBorder="1"/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43" fontId="0" fillId="0" borderId="0" xfId="0" applyNumberFormat="1"/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9" fillId="0" borderId="0" xfId="4" applyFont="1" applyAlignment="1">
      <alignment vertical="top"/>
    </xf>
  </cellXfs>
  <cellStyles count="5">
    <cellStyle name="Hipervínculo" xfId="4" builtinId="8"/>
    <cellStyle name="Millares" xfId="1" builtinId="3"/>
    <cellStyle name="Normal" xfId="0" builtinId="0"/>
    <cellStyle name="Normal 2" xfId="2" xr:uid="{422F9239-D4EB-45B6-B7FC-7B6EDF3A99B1}"/>
    <cellStyle name="Normal 3 2" xfId="3" xr:uid="{E4CBD8DD-D631-485F-9DCC-1D87271607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3257550</xdr:colOff>
      <xdr:row>103</xdr:row>
      <xdr:rowOff>0</xdr:rowOff>
    </xdr:from>
    <xdr:to>
      <xdr:col>1</xdr:col>
      <xdr:colOff>4038600</xdr:colOff>
      <xdr:row>104</xdr:row>
      <xdr:rowOff>190104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F755F43-E480-4540-AFD0-B090FCD22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9935825"/>
          <a:ext cx="0" cy="380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2419350</xdr:colOff>
      <xdr:row>1</xdr:row>
      <xdr:rowOff>0</xdr:rowOff>
    </xdr:from>
    <xdr:to>
      <xdr:col>4</xdr:col>
      <xdr:colOff>847725</xdr:colOff>
      <xdr:row>10</xdr:row>
      <xdr:rowOff>19049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E27311-D515-4500-BDD8-08923342546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190500"/>
          <a:ext cx="2838450" cy="1800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ESTADO%20%20FINANCIERO%202026/ESTADOS%20FINANCIEROS%20AL%2031%20DE%20MARZO%202026.xlsx" TargetMode="External"/><Relationship Id="rId2" Type="http://schemas.openxmlformats.org/officeDocument/2006/relationships/externalLinkPath" Target="file:///F:\DOCUMENTOS%20IMPORTANTES\INFORMACIONES%20CONTABILIDAD\INFORMACIONES%202026\ESTADO%20%20FINANCIERO%202026\ESTADOS%20FINANCIEROS%20AL%2031%20DE%20MARZO%202026.xlsx" TargetMode="External"/><Relationship Id="rId1" Type="http://schemas.openxmlformats.org/officeDocument/2006/relationships/externalLinkPath" Target="/DOCUMENTOS%20IMPORTANTES/INFORMACIONES%20CONTABILIDAD/INFORMACIONES%202026/ESTADO%20%20FINANCIERO%202026/ESTADOS%20FINANCIEROS%20AL%2031%20DE%20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anza de comparacion "/>
      <sheetName val="Hoja1"/>
      <sheetName val="Hoja2"/>
      <sheetName val="balanza de comprobacion post ci"/>
      <sheetName val="Estado de Resultados"/>
      <sheetName val="Balance General"/>
      <sheetName val="NOTAS"/>
      <sheetName val="Hoja4"/>
      <sheetName val="ESTADO RENDIMIENTO FINANCIERO"/>
      <sheetName val="FLUJO EFECTIVO"/>
      <sheetName val="Estado de Cambios Simple"/>
    </sheetNames>
    <sheetDataSet>
      <sheetData sheetId="0">
        <row r="23">
          <cell r="K23">
            <v>44144111.079999998</v>
          </cell>
        </row>
        <row r="132">
          <cell r="K132">
            <v>1999514924.6999998</v>
          </cell>
        </row>
        <row r="152">
          <cell r="K152">
            <v>459172913.31</v>
          </cell>
        </row>
        <row r="157">
          <cell r="F157">
            <v>0</v>
          </cell>
        </row>
        <row r="158">
          <cell r="F158">
            <v>20163600</v>
          </cell>
        </row>
        <row r="159">
          <cell r="F159">
            <v>363695192.12</v>
          </cell>
        </row>
        <row r="160">
          <cell r="F160">
            <v>80480515.840000004</v>
          </cell>
        </row>
        <row r="161">
          <cell r="F161">
            <v>30090536.940000001</v>
          </cell>
        </row>
        <row r="162">
          <cell r="F162">
            <v>2478900.7799999998</v>
          </cell>
        </row>
        <row r="163">
          <cell r="F163">
            <v>7573502.0099999998</v>
          </cell>
        </row>
        <row r="164">
          <cell r="F164">
            <v>1709277.49</v>
          </cell>
        </row>
        <row r="165">
          <cell r="F165">
            <v>11233166.560000001</v>
          </cell>
        </row>
        <row r="166">
          <cell r="F166">
            <v>2418360.89</v>
          </cell>
        </row>
        <row r="167">
          <cell r="F167">
            <v>16446000.27</v>
          </cell>
        </row>
        <row r="168">
          <cell r="F168">
            <v>194297090.05000001</v>
          </cell>
        </row>
        <row r="169">
          <cell r="F169">
            <v>569282.9</v>
          </cell>
        </row>
        <row r="170">
          <cell r="F170">
            <v>56943250.920000002</v>
          </cell>
        </row>
        <row r="171">
          <cell r="F171">
            <v>472245009.70999998</v>
          </cell>
        </row>
        <row r="172">
          <cell r="F172">
            <v>351405.86</v>
          </cell>
        </row>
        <row r="173">
          <cell r="F173">
            <v>162376.43</v>
          </cell>
        </row>
        <row r="174">
          <cell r="F174">
            <v>1196402.26</v>
          </cell>
        </row>
        <row r="175">
          <cell r="F175">
            <v>3832175.55</v>
          </cell>
        </row>
        <row r="176">
          <cell r="F176">
            <v>233254.2</v>
          </cell>
        </row>
        <row r="177">
          <cell r="F177">
            <v>4968000.26</v>
          </cell>
        </row>
        <row r="178">
          <cell r="F178">
            <v>2014899.76</v>
          </cell>
        </row>
        <row r="179">
          <cell r="F179">
            <v>5119925.2699999996</v>
          </cell>
        </row>
        <row r="180">
          <cell r="F180">
            <v>5547039.4299999997</v>
          </cell>
        </row>
        <row r="181">
          <cell r="F181">
            <v>42504771.740000002</v>
          </cell>
        </row>
        <row r="182">
          <cell r="F182">
            <v>25366442.140000001</v>
          </cell>
        </row>
        <row r="183">
          <cell r="F183">
            <v>4859190</v>
          </cell>
        </row>
        <row r="184">
          <cell r="F184">
            <v>26414267.469999999</v>
          </cell>
        </row>
        <row r="185">
          <cell r="F185">
            <v>902700</v>
          </cell>
        </row>
        <row r="186">
          <cell r="F186">
            <v>3598179.4</v>
          </cell>
        </row>
        <row r="187">
          <cell r="G187">
            <v>851418996.25999999</v>
          </cell>
        </row>
        <row r="188">
          <cell r="F188">
            <v>3250891.75</v>
          </cell>
        </row>
        <row r="189">
          <cell r="F189">
            <v>288196.24</v>
          </cell>
        </row>
        <row r="190">
          <cell r="F190">
            <v>304749.88</v>
          </cell>
        </row>
        <row r="191">
          <cell r="F191">
            <v>2810374.62</v>
          </cell>
        </row>
        <row r="192">
          <cell r="F192">
            <v>847301.33</v>
          </cell>
        </row>
        <row r="193">
          <cell r="F193">
            <v>11709759.119999999</v>
          </cell>
        </row>
        <row r="194">
          <cell r="F194">
            <v>201350.43</v>
          </cell>
        </row>
        <row r="195">
          <cell r="F195">
            <v>775000</v>
          </cell>
        </row>
        <row r="196">
          <cell r="F196">
            <v>8560040.5</v>
          </cell>
        </row>
        <row r="197">
          <cell r="F197">
            <v>21455609.050000001</v>
          </cell>
        </row>
        <row r="198">
          <cell r="F198">
            <v>293942.15000000002</v>
          </cell>
        </row>
        <row r="199">
          <cell r="F199">
            <v>461150</v>
          </cell>
        </row>
        <row r="200">
          <cell r="F200">
            <v>30917311.98</v>
          </cell>
        </row>
        <row r="201">
          <cell r="F201">
            <v>234500</v>
          </cell>
        </row>
        <row r="202">
          <cell r="F202">
            <v>22929.08</v>
          </cell>
        </row>
        <row r="203">
          <cell r="F203">
            <v>837700</v>
          </cell>
        </row>
        <row r="204">
          <cell r="F204">
            <v>4928161.92</v>
          </cell>
        </row>
        <row r="205">
          <cell r="F205">
            <v>20658244.890000001</v>
          </cell>
        </row>
        <row r="206">
          <cell r="F206">
            <v>12682236.77</v>
          </cell>
        </row>
        <row r="207">
          <cell r="F207">
            <v>2911864.8</v>
          </cell>
        </row>
        <row r="208">
          <cell r="F208">
            <v>9963.58</v>
          </cell>
        </row>
        <row r="209">
          <cell r="F209">
            <v>2872320</v>
          </cell>
        </row>
        <row r="210">
          <cell r="F210">
            <v>14906665.08</v>
          </cell>
        </row>
        <row r="211">
          <cell r="F211">
            <v>40494.57</v>
          </cell>
        </row>
        <row r="212">
          <cell r="F212">
            <v>0</v>
          </cell>
        </row>
        <row r="213">
          <cell r="G213">
            <v>661769150.03999996</v>
          </cell>
        </row>
        <row r="214">
          <cell r="G214">
            <v>1968289.03</v>
          </cell>
        </row>
        <row r="220">
          <cell r="G220">
            <v>0</v>
          </cell>
        </row>
        <row r="224">
          <cell r="G224">
            <v>1646278.63</v>
          </cell>
        </row>
        <row r="225">
          <cell r="G225">
            <v>1194805.27</v>
          </cell>
        </row>
        <row r="228">
          <cell r="G228">
            <v>0</v>
          </cell>
        </row>
        <row r="230">
          <cell r="G230">
            <v>1558598.08</v>
          </cell>
        </row>
        <row r="231">
          <cell r="G231">
            <v>26706.19</v>
          </cell>
        </row>
        <row r="232">
          <cell r="G232">
            <v>0</v>
          </cell>
        </row>
        <row r="233">
          <cell r="G233">
            <v>306600589.83999997</v>
          </cell>
        </row>
        <row r="234">
          <cell r="G234">
            <v>2406603.31</v>
          </cell>
        </row>
        <row r="236">
          <cell r="G236">
            <v>2565039965.4499998</v>
          </cell>
        </row>
        <row r="238">
          <cell r="G238">
            <v>0</v>
          </cell>
        </row>
      </sheetData>
      <sheetData sheetId="1"/>
      <sheetData sheetId="2"/>
      <sheetData sheetId="3">
        <row r="188">
          <cell r="G188">
            <v>294780561.81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</sheetData>
      <sheetData sheetId="4">
        <row r="236">
          <cell r="F236">
            <v>-656183120.83000028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BE048-54EB-4F7F-A865-C8832E9F3B73}">
  <dimension ref="A3:N117"/>
  <sheetViews>
    <sheetView tabSelected="1" topLeftCell="A76" workbookViewId="0">
      <selection activeCell="E94" sqref="E94"/>
    </sheetView>
  </sheetViews>
  <sheetFormatPr baseColWidth="10" defaultColWidth="9" defaultRowHeight="15" x14ac:dyDescent="0.25"/>
  <cols>
    <col min="1" max="1" width="2.85546875" style="13" customWidth="1"/>
    <col min="2" max="2" width="46.28515625" style="13" bestFit="1" customWidth="1"/>
    <col min="3" max="3" width="17.140625" style="13" bestFit="1" customWidth="1"/>
    <col min="4" max="4" width="2.7109375" style="13" bestFit="1" customWidth="1"/>
    <col min="5" max="5" width="17.140625" style="22" bestFit="1" customWidth="1"/>
    <col min="6" max="6" width="3" style="22" customWidth="1"/>
    <col min="7" max="7" width="13" style="23" bestFit="1" customWidth="1"/>
    <col min="8" max="8" width="1.5703125" style="13" bestFit="1" customWidth="1"/>
    <col min="9" max="9" width="14.140625" style="13" bestFit="1" customWidth="1"/>
    <col min="10" max="10" width="2.140625" style="13" bestFit="1" customWidth="1"/>
    <col min="11" max="11" width="13.42578125" style="13" bestFit="1" customWidth="1"/>
    <col min="12" max="12" width="18.5703125" style="13" bestFit="1" customWidth="1"/>
    <col min="13" max="13" width="10.42578125" style="13" bestFit="1" customWidth="1"/>
    <col min="14" max="16384" width="9" style="13"/>
  </cols>
  <sheetData>
    <row r="3" spans="1:14" customFormat="1" x14ac:dyDescent="0.25">
      <c r="E3" s="1"/>
      <c r="F3" s="1"/>
      <c r="G3" s="2"/>
      <c r="H3" s="1"/>
      <c r="I3" s="1"/>
      <c r="J3" s="1"/>
      <c r="K3" s="1"/>
    </row>
    <row r="4" spans="1:14" customFormat="1" x14ac:dyDescent="0.25">
      <c r="E4" s="1"/>
      <c r="F4" s="1"/>
      <c r="G4" s="2"/>
      <c r="H4" s="1"/>
      <c r="I4" s="1"/>
      <c r="J4" s="1"/>
      <c r="K4" s="1"/>
    </row>
    <row r="5" spans="1:14" customFormat="1" x14ac:dyDescent="0.25">
      <c r="E5" s="1"/>
      <c r="F5" s="1"/>
      <c r="G5" s="2"/>
      <c r="H5" s="1"/>
      <c r="I5" s="1"/>
      <c r="J5" s="1"/>
      <c r="K5" s="1"/>
    </row>
    <row r="6" spans="1:14" customFormat="1" x14ac:dyDescent="0.25">
      <c r="E6" s="1"/>
      <c r="F6" s="1"/>
      <c r="G6" s="2"/>
      <c r="H6" s="1"/>
      <c r="I6" s="1"/>
      <c r="J6" s="1"/>
      <c r="K6" s="1"/>
    </row>
    <row r="7" spans="1:14" customFormat="1" ht="15.7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1"/>
    </row>
    <row r="8" spans="1:14" customFormat="1" ht="18.75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5"/>
    </row>
    <row r="9" spans="1:14" customFormat="1" ht="15.75" x14ac:dyDescent="0.25">
      <c r="A9" s="6">
        <v>123456789</v>
      </c>
      <c r="B9" s="6"/>
      <c r="C9" s="6"/>
      <c r="D9" s="6"/>
      <c r="E9" s="6"/>
      <c r="F9" s="6"/>
      <c r="G9" s="6"/>
      <c r="H9" s="6"/>
      <c r="I9" s="6"/>
      <c r="J9" s="6"/>
      <c r="K9" s="7"/>
    </row>
    <row r="10" spans="1:14" customForma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8"/>
    </row>
    <row r="11" spans="1:14" customFormat="1" ht="15.75" x14ac:dyDescent="0.25">
      <c r="A11" s="9" t="s">
        <v>0</v>
      </c>
      <c r="B11" s="9"/>
      <c r="C11" s="9"/>
      <c r="D11" s="9"/>
      <c r="E11" s="9"/>
      <c r="F11" s="9"/>
      <c r="G11" s="9"/>
      <c r="H11" s="9"/>
      <c r="I11" s="9"/>
      <c r="J11" s="9"/>
      <c r="K11" s="8"/>
    </row>
    <row r="12" spans="1:14" customFormat="1" x14ac:dyDescent="0.25">
      <c r="A12" s="10" t="s">
        <v>1</v>
      </c>
      <c r="B12" s="10"/>
      <c r="C12" s="10"/>
      <c r="D12" s="10"/>
      <c r="E12" s="10"/>
      <c r="F12" s="10"/>
      <c r="G12" s="10"/>
      <c r="H12" s="10"/>
      <c r="I12" s="10"/>
      <c r="J12" s="10"/>
      <c r="K12" s="11"/>
    </row>
    <row r="13" spans="1:14" customForma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1"/>
    </row>
    <row r="14" spans="1:14" ht="31.5" x14ac:dyDescent="0.25">
      <c r="B14" s="14"/>
      <c r="C14" s="14"/>
      <c r="D14" s="14"/>
      <c r="E14" s="14"/>
      <c r="F14" s="14"/>
      <c r="G14" s="15" t="s">
        <v>2</v>
      </c>
      <c r="H14" s="16"/>
      <c r="I14" s="16" t="s">
        <v>3</v>
      </c>
      <c r="J14" s="16"/>
      <c r="K14" s="14"/>
      <c r="L14" s="14"/>
      <c r="M14" s="14"/>
      <c r="N14" s="14"/>
    </row>
    <row r="15" spans="1:14" s="17" customFormat="1" ht="14.25" x14ac:dyDescent="0.2">
      <c r="B15" s="17" t="s">
        <v>4</v>
      </c>
      <c r="C15" s="18" t="s">
        <v>5</v>
      </c>
      <c r="D15" s="19"/>
      <c r="E15" s="18" t="s">
        <v>6</v>
      </c>
      <c r="F15" s="19"/>
      <c r="G15" s="20" t="s">
        <v>7</v>
      </c>
      <c r="H15" s="21"/>
      <c r="I15" s="21" t="s">
        <v>8</v>
      </c>
      <c r="J15" s="21"/>
    </row>
    <row r="16" spans="1:14" x14ac:dyDescent="0.25">
      <c r="B16" s="17" t="s">
        <v>9</v>
      </c>
      <c r="C16" s="22"/>
      <c r="D16" s="17"/>
    </row>
    <row r="17" spans="2:13" x14ac:dyDescent="0.25">
      <c r="B17" s="24" t="s">
        <v>10</v>
      </c>
      <c r="C17" s="25">
        <v>99386405.330000013</v>
      </c>
      <c r="D17" s="26"/>
      <c r="E17" s="25">
        <f>+'[1]balanza de comparacion '!K23</f>
        <v>44144111.079999998</v>
      </c>
      <c r="F17" s="27"/>
      <c r="G17" s="23">
        <f>+I17/C17</f>
        <v>-0.55583350727471181</v>
      </c>
      <c r="I17" s="23">
        <f>+E17-C17</f>
        <v>-55242294.250000015</v>
      </c>
      <c r="J17" s="23"/>
      <c r="K17" s="23"/>
      <c r="L17" s="28"/>
    </row>
    <row r="18" spans="2:13" x14ac:dyDescent="0.25">
      <c r="B18" s="24" t="s">
        <v>11</v>
      </c>
      <c r="C18" s="29">
        <v>1892280122.9599998</v>
      </c>
      <c r="D18" s="26"/>
      <c r="E18" s="29">
        <f>+'[1]balanza de comparacion '!K132</f>
        <v>1999514924.6999998</v>
      </c>
      <c r="F18" s="27"/>
      <c r="G18" s="23">
        <f>+I18/C18</f>
        <v>5.6669623296712504E-2</v>
      </c>
      <c r="I18" s="23">
        <f>+E18-C18</f>
        <v>107234801.74000001</v>
      </c>
      <c r="J18" s="23"/>
      <c r="K18" s="23"/>
      <c r="L18" s="28"/>
    </row>
    <row r="19" spans="2:13" x14ac:dyDescent="0.25">
      <c r="B19" s="24" t="s">
        <v>12</v>
      </c>
      <c r="C19" s="25">
        <v>99029204.500000015</v>
      </c>
      <c r="D19" s="26"/>
      <c r="E19" s="25">
        <f>+'[1]balanza de comparacion '!K152+'[1]balanza de comparacion '!F157</f>
        <v>459172913.31</v>
      </c>
      <c r="F19" s="27"/>
      <c r="G19" s="23">
        <f>+I19/C19</f>
        <v>3.6367424198585776</v>
      </c>
      <c r="I19" s="23">
        <f>+E19-C19</f>
        <v>360143708.81</v>
      </c>
      <c r="J19" s="23"/>
      <c r="K19" s="23"/>
      <c r="L19" s="28"/>
    </row>
    <row r="20" spans="2:13" x14ac:dyDescent="0.25">
      <c r="B20" s="17" t="s">
        <v>13</v>
      </c>
      <c r="C20" s="30">
        <f>SUM(C17:C19)</f>
        <v>2090695732.7899997</v>
      </c>
      <c r="D20" s="31"/>
      <c r="E20" s="30">
        <f>SUM(E17:E19)</f>
        <v>2502831949.0899997</v>
      </c>
      <c r="F20" s="32"/>
      <c r="G20" s="23">
        <f>+I20/C20</f>
        <v>0.19712874036912623</v>
      </c>
      <c r="I20" s="23">
        <f>+E20-C20</f>
        <v>412136216.29999995</v>
      </c>
      <c r="J20" s="23"/>
      <c r="K20" s="23"/>
      <c r="L20" s="28"/>
      <c r="M20" s="28"/>
    </row>
    <row r="21" spans="2:13" x14ac:dyDescent="0.25">
      <c r="B21" s="17"/>
      <c r="C21" s="32"/>
      <c r="D21" s="31"/>
      <c r="E21" s="32"/>
      <c r="F21" s="32"/>
      <c r="I21" s="23"/>
      <c r="J21" s="23"/>
      <c r="K21" s="23"/>
      <c r="M21" s="28"/>
    </row>
    <row r="22" spans="2:13" x14ac:dyDescent="0.25">
      <c r="B22" s="17"/>
      <c r="C22" s="32"/>
      <c r="D22" s="31"/>
      <c r="E22" s="32"/>
      <c r="F22" s="32"/>
      <c r="I22" s="23"/>
      <c r="J22" s="23"/>
      <c r="K22" s="23"/>
      <c r="M22" s="28"/>
    </row>
    <row r="23" spans="2:13" x14ac:dyDescent="0.25">
      <c r="B23" s="33"/>
      <c r="C23" s="22"/>
      <c r="D23" s="34"/>
      <c r="H23" s="23"/>
      <c r="K23" s="23"/>
    </row>
    <row r="24" spans="2:13" x14ac:dyDescent="0.25">
      <c r="B24" s="17" t="s">
        <v>14</v>
      </c>
      <c r="C24" s="22"/>
      <c r="D24" s="31"/>
      <c r="K24" s="23"/>
    </row>
    <row r="25" spans="2:13" x14ac:dyDescent="0.25">
      <c r="B25" s="24" t="s">
        <v>15</v>
      </c>
      <c r="C25" s="22"/>
      <c r="D25" s="31"/>
      <c r="E25" s="22">
        <f>+'[1]balanza de comparacion '!F158</f>
        <v>20163600</v>
      </c>
      <c r="K25" s="23"/>
    </row>
    <row r="26" spans="2:13" x14ac:dyDescent="0.25">
      <c r="B26" s="24" t="s">
        <v>16</v>
      </c>
      <c r="C26" s="35">
        <v>174289942.94</v>
      </c>
      <c r="D26" s="26"/>
      <c r="E26" s="35">
        <f>+'[1]balanza de comparacion '!F159</f>
        <v>363695192.12</v>
      </c>
      <c r="G26" s="23">
        <f t="shared" ref="G26:G33" si="0">+I26/C26</f>
        <v>1.0867250627605261</v>
      </c>
      <c r="I26" s="23">
        <f t="shared" ref="I26:I39" si="1">+E26-C26</f>
        <v>189405249.18000001</v>
      </c>
      <c r="J26" s="23"/>
      <c r="K26" s="23"/>
      <c r="L26" s="28"/>
    </row>
    <row r="27" spans="2:13" x14ac:dyDescent="0.25">
      <c r="B27" s="24" t="s">
        <v>17</v>
      </c>
      <c r="C27" s="35">
        <v>441309326.76999998</v>
      </c>
      <c r="D27" s="26"/>
      <c r="E27" s="35">
        <f>+'[1]balanza de comparacion '!F168+'[1]balanza de comparacion '!F171+'[1]balanza de comparacion '!F176+'[1]balanza de comparacion '!F182+'[1]balanza de comparacion '!F173+'[1]balanza de comparacion '!F185+ '[1]balanza de comparacion '!F196+'[1]balanza de comparacion '!F198+'[1]balanza de comparacion '!F193</f>
        <v>713770614.29999995</v>
      </c>
      <c r="G27" s="23">
        <f t="shared" si="0"/>
        <v>0.61739299625543687</v>
      </c>
      <c r="I27" s="23">
        <f t="shared" si="1"/>
        <v>272461287.52999997</v>
      </c>
      <c r="J27" s="23"/>
      <c r="K27" s="35"/>
      <c r="L27" s="28"/>
    </row>
    <row r="28" spans="2:13" x14ac:dyDescent="0.25">
      <c r="B28" s="24" t="s">
        <v>18</v>
      </c>
      <c r="C28" s="35">
        <v>4859190</v>
      </c>
      <c r="D28" s="26"/>
      <c r="E28" s="35">
        <f>+'[1]balanza de comparacion '!F183+'[1]balanza de comparacion '!F197+'[1]balanza de comparacion '!F202+'[1]balanza de comparacion '!F201</f>
        <v>26572228.129999999</v>
      </c>
      <c r="G28" s="23">
        <f t="shared" si="0"/>
        <v>4.4684480602734196</v>
      </c>
      <c r="I28" s="23">
        <f>+E28-C28</f>
        <v>21713038.129999999</v>
      </c>
      <c r="J28" s="23"/>
      <c r="K28" s="23"/>
      <c r="L28" s="28"/>
    </row>
    <row r="29" spans="2:13" x14ac:dyDescent="0.25">
      <c r="B29" s="24" t="s">
        <v>19</v>
      </c>
      <c r="C29" s="35">
        <v>86059336.549999997</v>
      </c>
      <c r="D29" s="26"/>
      <c r="E29" s="35">
        <f>+'[1]balanza de comparacion '!F163+'[1]balanza de comparacion '!F166+'[1]balanza de comparacion '!F170+'[1]balanza de comparacion '!F175+'[1]balanza de comparacion '!F177+'[1]balanza de comparacion '!F181+'[1]balanza de comparacion '!F184+'[1]balanza de comparacion '!F167+'[1]balanza de comparacion '!F186+'[1]balanza de comparacion '!F189</f>
        <v>164986704.75000003</v>
      </c>
      <c r="G29" s="23">
        <f t="shared" si="0"/>
        <v>0.91712731429371019</v>
      </c>
      <c r="I29" s="23">
        <f t="shared" si="1"/>
        <v>78927368.200000033</v>
      </c>
      <c r="J29" s="23"/>
      <c r="K29" s="23"/>
      <c r="L29" s="28"/>
    </row>
    <row r="30" spans="2:13" x14ac:dyDescent="0.25">
      <c r="B30" s="24" t="s">
        <v>20</v>
      </c>
      <c r="C30" s="35">
        <v>122828944.21000002</v>
      </c>
      <c r="D30" s="26"/>
      <c r="E30" s="35">
        <f>+'[1]balanza de comparacion '!F160+'[1]balanza de comparacion '!F161+'[1]balanza de comparacion '!F162+'[1]balanza de comparacion '!F164+'[1]balanza de comparacion '!F165+'[1]balanza de comparacion '!F169+'[1]balanza de comparacion '!F172+'[1]balanza de comparacion '!F174+'[1]balanza de comparacion '!F178+'[1]balanza de comparacion '!F179+'[1]balanza de comparacion '!F204</f>
        <v>140172475.58000001</v>
      </c>
      <c r="G30" s="23">
        <f t="shared" si="0"/>
        <v>0.14120068752156528</v>
      </c>
      <c r="I30" s="23">
        <f t="shared" si="1"/>
        <v>17343531.36999999</v>
      </c>
      <c r="J30" s="23"/>
      <c r="K30" s="23"/>
      <c r="L30" s="28"/>
    </row>
    <row r="31" spans="2:13" x14ac:dyDescent="0.25">
      <c r="B31" s="24" t="s">
        <v>21</v>
      </c>
      <c r="C31" s="35">
        <v>3250891.75</v>
      </c>
      <c r="D31" s="26"/>
      <c r="E31" s="35">
        <f>+'[1]balanza de comparacion '!F188+'[1]balanza de comparacion '!F190+'[1]balanza de comparacion '!F191</f>
        <v>6366016.25</v>
      </c>
      <c r="G31" s="23">
        <f t="shared" si="0"/>
        <v>0.95823692068491673</v>
      </c>
      <c r="I31" s="23">
        <f t="shared" si="1"/>
        <v>3115124.5</v>
      </c>
      <c r="J31" s="23"/>
      <c r="K31" s="23"/>
      <c r="L31" s="28"/>
    </row>
    <row r="32" spans="2:13" x14ac:dyDescent="0.25">
      <c r="B32" s="24" t="s">
        <v>22</v>
      </c>
      <c r="C32" s="35">
        <v>1076716.6000000001</v>
      </c>
      <c r="D32" s="26"/>
      <c r="E32" s="35">
        <f>+'[1]balanza de comparacion '!F180</f>
        <v>5547039.4299999997</v>
      </c>
      <c r="G32" s="23">
        <f t="shared" si="0"/>
        <v>4.1518100770434856</v>
      </c>
      <c r="I32" s="23">
        <f t="shared" si="1"/>
        <v>4470322.83</v>
      </c>
      <c r="J32" s="23"/>
      <c r="K32" s="23"/>
      <c r="L32" s="28"/>
    </row>
    <row r="33" spans="2:12" x14ac:dyDescent="0.25">
      <c r="B33" s="24" t="s">
        <v>23</v>
      </c>
      <c r="C33" s="35">
        <v>-481174238.62</v>
      </c>
      <c r="D33" s="26"/>
      <c r="E33" s="35">
        <f>+-'[1]balanza de comparacion '!G187</f>
        <v>-851418996.25999999</v>
      </c>
      <c r="F33" s="36"/>
      <c r="G33" s="23">
        <f t="shared" si="0"/>
        <v>0.76946088947291946</v>
      </c>
      <c r="I33" s="23">
        <f t="shared" si="1"/>
        <v>-370244757.63999999</v>
      </c>
      <c r="J33" s="23"/>
      <c r="K33" s="23"/>
      <c r="L33" s="28"/>
    </row>
    <row r="34" spans="2:12" x14ac:dyDescent="0.25">
      <c r="B34" s="24" t="s">
        <v>24</v>
      </c>
      <c r="C34" s="35"/>
      <c r="D34" s="26"/>
      <c r="E34" s="35">
        <f>+'[1]balanza de comparacion '!F200</f>
        <v>30917311.98</v>
      </c>
      <c r="F34" s="36"/>
      <c r="I34" s="23">
        <f t="shared" si="1"/>
        <v>30917311.98</v>
      </c>
      <c r="J34" s="23"/>
      <c r="K34" s="23"/>
    </row>
    <row r="35" spans="2:12" x14ac:dyDescent="0.25">
      <c r="B35" s="24" t="s">
        <v>25</v>
      </c>
      <c r="C35" s="35"/>
      <c r="D35" s="26"/>
      <c r="E35" s="35">
        <f>+'[1]balanza de comparacion '!F192</f>
        <v>847301.33</v>
      </c>
      <c r="F35" s="36"/>
      <c r="I35" s="23">
        <f t="shared" si="1"/>
        <v>847301.33</v>
      </c>
      <c r="J35" s="23"/>
      <c r="K35" s="23"/>
    </row>
    <row r="36" spans="2:12" x14ac:dyDescent="0.25">
      <c r="B36" s="24" t="s">
        <v>26</v>
      </c>
      <c r="C36" s="35"/>
      <c r="D36" s="26"/>
      <c r="E36" s="35">
        <f>+'[1]balanza de comparacion '!F194</f>
        <v>201350.43</v>
      </c>
      <c r="F36" s="36"/>
      <c r="I36" s="23">
        <f t="shared" si="1"/>
        <v>201350.43</v>
      </c>
      <c r="J36" s="23"/>
      <c r="K36" s="23"/>
    </row>
    <row r="37" spans="2:12" x14ac:dyDescent="0.25">
      <c r="B37" s="24" t="s">
        <v>27</v>
      </c>
      <c r="C37" s="35"/>
      <c r="D37" s="26"/>
      <c r="E37" s="35">
        <f>+'[1]balanza de comparacion '!F195</f>
        <v>775000</v>
      </c>
      <c r="F37" s="36"/>
      <c r="I37" s="23">
        <f t="shared" si="1"/>
        <v>775000</v>
      </c>
      <c r="J37" s="23"/>
      <c r="K37" s="23"/>
    </row>
    <row r="38" spans="2:12" x14ac:dyDescent="0.25">
      <c r="B38" s="24" t="s">
        <v>28</v>
      </c>
      <c r="C38" s="35"/>
      <c r="D38" s="26"/>
      <c r="E38" s="35">
        <f>+'[1]balanza de comparacion '!F199</f>
        <v>461150</v>
      </c>
      <c r="F38" s="36"/>
      <c r="I38" s="23">
        <f t="shared" si="1"/>
        <v>461150</v>
      </c>
      <c r="J38" s="23"/>
      <c r="K38" s="23"/>
    </row>
    <row r="39" spans="2:12" x14ac:dyDescent="0.25">
      <c r="B39" s="24" t="s">
        <v>29</v>
      </c>
      <c r="C39" s="35"/>
      <c r="D39" s="26"/>
      <c r="E39" s="35">
        <f>+'[1]balanza de comparacion '!F203</f>
        <v>837700</v>
      </c>
      <c r="F39" s="36"/>
      <c r="I39" s="23">
        <f t="shared" si="1"/>
        <v>837700</v>
      </c>
      <c r="J39" s="23"/>
      <c r="K39" s="23"/>
    </row>
    <row r="40" spans="2:12" x14ac:dyDescent="0.25">
      <c r="B40" s="24" t="s">
        <v>30</v>
      </c>
      <c r="C40" s="37">
        <f>SUM(C26:C39)</f>
        <v>352500110.20000005</v>
      </c>
      <c r="D40" s="31"/>
      <c r="E40" s="37">
        <f>SUM(E25:E39)</f>
        <v>623894688.0400002</v>
      </c>
      <c r="F40" s="31"/>
      <c r="G40" s="23">
        <f>+I40/C40</f>
        <v>0.76991345530648891</v>
      </c>
      <c r="I40" s="23">
        <f>+E40-C40</f>
        <v>271394577.84000015</v>
      </c>
      <c r="J40" s="23"/>
      <c r="K40" s="23"/>
    </row>
    <row r="41" spans="2:12" x14ac:dyDescent="0.25">
      <c r="B41" s="24"/>
      <c r="C41" s="31"/>
      <c r="D41" s="31"/>
      <c r="E41" s="31"/>
      <c r="F41" s="31"/>
      <c r="I41" s="23"/>
      <c r="J41" s="23"/>
      <c r="K41" s="23"/>
    </row>
    <row r="42" spans="2:12" x14ac:dyDescent="0.25">
      <c r="B42" s="24"/>
      <c r="C42" s="31"/>
      <c r="D42" s="31"/>
      <c r="E42" s="31"/>
      <c r="F42" s="31"/>
      <c r="I42" s="23"/>
      <c r="J42" s="23"/>
      <c r="K42" s="23"/>
    </row>
    <row r="43" spans="2:12" x14ac:dyDescent="0.25">
      <c r="B43" s="17"/>
      <c r="C43" s="22"/>
      <c r="D43" s="31"/>
      <c r="H43" s="23"/>
      <c r="K43" s="23"/>
    </row>
    <row r="44" spans="2:12" x14ac:dyDescent="0.25">
      <c r="B44" s="17" t="s">
        <v>31</v>
      </c>
      <c r="C44" s="22"/>
      <c r="D44" s="31"/>
      <c r="E44" s="13"/>
      <c r="J44" s="22"/>
      <c r="K44" s="23"/>
    </row>
    <row r="45" spans="2:12" x14ac:dyDescent="0.25">
      <c r="B45" s="24" t="s">
        <v>32</v>
      </c>
      <c r="C45" s="35">
        <v>53991723.119999997</v>
      </c>
      <c r="D45" s="26"/>
      <c r="E45" s="35">
        <f>+'[1]balanza de comparacion '!F205</f>
        <v>20658244.890000001</v>
      </c>
      <c r="G45" s="23">
        <f t="shared" ref="G45:G53" si="2">+I45/C45</f>
        <v>-0.61738126334501764</v>
      </c>
      <c r="I45" s="23">
        <f t="shared" ref="I45:I52" si="3">+E45-C45</f>
        <v>-33333478.229999997</v>
      </c>
      <c r="J45" s="23"/>
      <c r="K45" s="23"/>
      <c r="L45" s="28"/>
    </row>
    <row r="46" spans="2:12" x14ac:dyDescent="0.25">
      <c r="B46" s="24" t="s">
        <v>33</v>
      </c>
      <c r="C46" s="35">
        <v>4140833.71</v>
      </c>
      <c r="D46" s="26"/>
      <c r="E46" s="35">
        <f>+'[1]balanza de comparacion '!F206</f>
        <v>12682236.77</v>
      </c>
      <c r="G46" s="23">
        <f t="shared" si="2"/>
        <v>2.0627254456929154</v>
      </c>
      <c r="I46" s="23">
        <f t="shared" si="3"/>
        <v>8541403.0599999987</v>
      </c>
      <c r="J46" s="23"/>
      <c r="K46" s="23"/>
      <c r="L46" s="28"/>
    </row>
    <row r="47" spans="2:12" x14ac:dyDescent="0.25">
      <c r="B47" s="24" t="s">
        <v>34</v>
      </c>
      <c r="C47" s="35">
        <v>0</v>
      </c>
      <c r="D47" s="26"/>
      <c r="E47" s="35">
        <f>+'[1]balanza de comparacion '!F207</f>
        <v>2911864.8</v>
      </c>
      <c r="G47" s="23">
        <v>0</v>
      </c>
      <c r="I47" s="23">
        <f t="shared" si="3"/>
        <v>2911864.8</v>
      </c>
      <c r="J47" s="23"/>
      <c r="K47" s="23"/>
    </row>
    <row r="48" spans="2:12" x14ac:dyDescent="0.25">
      <c r="B48" s="24" t="s">
        <v>35</v>
      </c>
      <c r="C48" s="35"/>
      <c r="D48" s="26"/>
      <c r="E48" s="35">
        <f>+'[1]balanza de comparacion '!F208</f>
        <v>9963.58</v>
      </c>
      <c r="I48" s="23"/>
      <c r="J48" s="23"/>
      <c r="K48" s="23"/>
    </row>
    <row r="49" spans="2:12" x14ac:dyDescent="0.25">
      <c r="B49" s="24" t="s">
        <v>36</v>
      </c>
      <c r="C49" s="35">
        <v>2778320</v>
      </c>
      <c r="D49" s="26"/>
      <c r="E49" s="35">
        <f>+'[1]balanza de comparacion '!F209</f>
        <v>2872320</v>
      </c>
      <c r="G49" s="23">
        <f t="shared" si="2"/>
        <v>3.3833395721155228E-2</v>
      </c>
      <c r="I49" s="23">
        <f t="shared" si="3"/>
        <v>94000</v>
      </c>
      <c r="J49" s="23"/>
      <c r="K49" s="23"/>
      <c r="L49" s="28"/>
    </row>
    <row r="50" spans="2:12" x14ac:dyDescent="0.25">
      <c r="B50" s="24" t="s">
        <v>37</v>
      </c>
      <c r="C50" s="22">
        <v>17253421.98</v>
      </c>
      <c r="D50" s="26"/>
      <c r="E50" s="35">
        <f>+'[1]balanza de comparacion '!F210+'[1]balanza de comparacion '!F212</f>
        <v>14906665.08</v>
      </c>
      <c r="G50" s="23">
        <f t="shared" si="2"/>
        <v>-0.13601689582045454</v>
      </c>
      <c r="I50" s="23">
        <f t="shared" si="3"/>
        <v>-2346756.9000000004</v>
      </c>
      <c r="J50" s="23"/>
      <c r="K50" s="23"/>
      <c r="L50" s="28"/>
    </row>
    <row r="51" spans="2:12" x14ac:dyDescent="0.25">
      <c r="B51" s="24" t="s">
        <v>38</v>
      </c>
      <c r="C51" s="22">
        <v>0</v>
      </c>
      <c r="D51" s="26"/>
      <c r="E51" s="22">
        <f>+'[1]balanza de comparacion '!F211</f>
        <v>40494.57</v>
      </c>
      <c r="G51" s="23">
        <v>0</v>
      </c>
      <c r="I51" s="23">
        <f t="shared" si="3"/>
        <v>40494.57</v>
      </c>
      <c r="J51" s="23"/>
      <c r="K51" s="23"/>
    </row>
    <row r="52" spans="2:12" x14ac:dyDescent="0.25">
      <c r="B52" s="17" t="s">
        <v>39</v>
      </c>
      <c r="C52" s="38">
        <f>SUM(C45:C51)</f>
        <v>78164298.810000002</v>
      </c>
      <c r="D52" s="31"/>
      <c r="E52" s="38">
        <f>SUM(E45:E51)</f>
        <v>54081789.689999998</v>
      </c>
      <c r="F52" s="38"/>
      <c r="G52" s="23">
        <f t="shared" si="2"/>
        <v>-0.30810113423443125</v>
      </c>
      <c r="I52" s="23">
        <f t="shared" si="3"/>
        <v>-24082509.120000005</v>
      </c>
      <c r="J52" s="23"/>
      <c r="K52" s="23"/>
      <c r="L52" s="28"/>
    </row>
    <row r="53" spans="2:12" ht="15.75" thickBot="1" x14ac:dyDescent="0.3">
      <c r="B53" s="17" t="s">
        <v>40</v>
      </c>
      <c r="C53" s="39">
        <f>+C20+C40+C52</f>
        <v>2521360141.7999997</v>
      </c>
      <c r="D53" s="31"/>
      <c r="E53" s="39">
        <f>+E20+E40+E52</f>
        <v>3180808426.8200002</v>
      </c>
      <c r="F53" s="40"/>
      <c r="G53" s="23">
        <f t="shared" si="2"/>
        <v>0.2615446615846081</v>
      </c>
      <c r="I53" s="23">
        <f>+E53-C53</f>
        <v>659448285.02000046</v>
      </c>
      <c r="J53" s="23"/>
      <c r="K53" s="41"/>
      <c r="L53" s="23"/>
    </row>
    <row r="54" spans="2:12" ht="15.75" thickTop="1" x14ac:dyDescent="0.25">
      <c r="B54" s="17"/>
      <c r="C54" s="40"/>
      <c r="D54" s="31"/>
      <c r="E54" s="40"/>
      <c r="F54" s="40"/>
      <c r="I54" s="23"/>
      <c r="J54" s="23"/>
      <c r="K54" s="41"/>
      <c r="L54" s="23"/>
    </row>
    <row r="55" spans="2:12" x14ac:dyDescent="0.25">
      <c r="B55" s="17"/>
      <c r="C55" s="40"/>
      <c r="D55" s="31"/>
      <c r="F55" s="40"/>
      <c r="I55" s="23"/>
      <c r="J55" s="23"/>
      <c r="K55" s="41"/>
      <c r="L55" s="23"/>
    </row>
    <row r="56" spans="2:12" x14ac:dyDescent="0.25">
      <c r="B56" s="33"/>
      <c r="C56" s="22"/>
      <c r="D56" s="34"/>
      <c r="I56" s="23"/>
      <c r="J56" s="23"/>
      <c r="K56" s="23"/>
    </row>
    <row r="57" spans="2:12" x14ac:dyDescent="0.25">
      <c r="B57" s="33"/>
      <c r="C57" s="22"/>
      <c r="D57" s="34"/>
      <c r="I57" s="23"/>
      <c r="J57" s="23"/>
      <c r="K57" s="23"/>
    </row>
    <row r="58" spans="2:12" x14ac:dyDescent="0.25">
      <c r="B58" s="33"/>
      <c r="C58" s="22"/>
      <c r="D58" s="34"/>
      <c r="I58" s="23"/>
      <c r="J58" s="23"/>
      <c r="K58" s="23"/>
    </row>
    <row r="59" spans="2:12" x14ac:dyDescent="0.25">
      <c r="B59" s="33"/>
      <c r="C59" s="22"/>
      <c r="D59" s="34"/>
      <c r="I59" s="23"/>
      <c r="J59" s="23"/>
      <c r="K59" s="23"/>
    </row>
    <row r="60" spans="2:12" x14ac:dyDescent="0.25">
      <c r="B60" s="33"/>
      <c r="C60" s="22"/>
      <c r="D60" s="34"/>
      <c r="I60" s="23"/>
      <c r="J60" s="23"/>
      <c r="K60" s="23"/>
    </row>
    <row r="61" spans="2:12" x14ac:dyDescent="0.25">
      <c r="B61" s="33"/>
      <c r="C61" s="22"/>
      <c r="D61" s="34"/>
      <c r="I61" s="23"/>
      <c r="J61" s="23"/>
      <c r="K61" s="23"/>
    </row>
    <row r="62" spans="2:12" x14ac:dyDescent="0.25">
      <c r="B62" s="33"/>
      <c r="C62" s="22"/>
      <c r="D62" s="34"/>
      <c r="I62" s="23"/>
      <c r="J62" s="23"/>
      <c r="K62" s="23"/>
    </row>
    <row r="63" spans="2:12" x14ac:dyDescent="0.25">
      <c r="B63" s="33"/>
      <c r="C63" s="22"/>
      <c r="D63" s="34"/>
      <c r="I63" s="23"/>
      <c r="J63" s="23"/>
      <c r="K63" s="23"/>
    </row>
    <row r="64" spans="2:12" x14ac:dyDescent="0.25">
      <c r="B64" s="33"/>
      <c r="C64" s="22"/>
      <c r="D64" s="34"/>
      <c r="I64" s="23"/>
      <c r="J64" s="23"/>
      <c r="K64" s="23"/>
    </row>
    <row r="65" spans="2:12" s="17" customFormat="1" x14ac:dyDescent="0.25">
      <c r="B65" s="17" t="s">
        <v>41</v>
      </c>
      <c r="C65" s="38"/>
      <c r="D65" s="31"/>
      <c r="E65" s="38"/>
      <c r="F65" s="38"/>
      <c r="G65" s="31"/>
      <c r="K65" s="23"/>
    </row>
    <row r="66" spans="2:12" s="17" customFormat="1" x14ac:dyDescent="0.25">
      <c r="B66" s="17" t="s">
        <v>42</v>
      </c>
      <c r="C66" s="38"/>
      <c r="D66" s="31"/>
      <c r="E66" s="38"/>
      <c r="F66" s="38"/>
      <c r="G66" s="31"/>
      <c r="K66" s="23"/>
    </row>
    <row r="67" spans="2:12" s="17" customFormat="1" x14ac:dyDescent="0.25">
      <c r="B67" s="13" t="s">
        <v>43</v>
      </c>
      <c r="C67" s="22">
        <v>682712817.51999998</v>
      </c>
      <c r="D67" s="23"/>
      <c r="E67" s="22">
        <f>+'[1]balanza de comparacion '!G213</f>
        <v>661769150.03999996</v>
      </c>
      <c r="F67" s="22"/>
      <c r="G67" s="23">
        <f>+I67/C67</f>
        <v>-3.0677126520165965E-2</v>
      </c>
      <c r="H67" s="13"/>
      <c r="I67" s="23">
        <f t="shared" ref="I67:I74" si="4">+E67-C67</f>
        <v>-20943667.480000019</v>
      </c>
      <c r="J67" s="23"/>
      <c r="K67" s="23"/>
      <c r="L67" s="28"/>
    </row>
    <row r="68" spans="2:12" s="17" customFormat="1" x14ac:dyDescent="0.25">
      <c r="B68" s="13" t="s">
        <v>44</v>
      </c>
      <c r="C68" s="22">
        <v>666500</v>
      </c>
      <c r="D68" s="23"/>
      <c r="E68" s="22">
        <f>+'[1]balanza de comparacion '!G232+'[1]balanza de comparacion '!G214</f>
        <v>1968289.03</v>
      </c>
      <c r="F68" s="22"/>
      <c r="G68" s="23">
        <f>+I68/C68</f>
        <v>1.95317183795949</v>
      </c>
      <c r="H68" s="13"/>
      <c r="I68" s="23">
        <f>+E68-C68</f>
        <v>1301789.03</v>
      </c>
      <c r="J68" s="23"/>
      <c r="K68" s="23"/>
      <c r="L68" s="28"/>
    </row>
    <row r="69" spans="2:12" s="17" customFormat="1" x14ac:dyDescent="0.25">
      <c r="B69" s="13" t="s">
        <v>45</v>
      </c>
      <c r="C69" s="22"/>
      <c r="D69" s="23"/>
      <c r="E69" s="22">
        <f>+'[1]balanza de comparacion '!G233</f>
        <v>306600589.83999997</v>
      </c>
      <c r="F69" s="22"/>
      <c r="G69" s="23"/>
      <c r="H69" s="13"/>
      <c r="I69" s="23"/>
      <c r="J69" s="23"/>
      <c r="K69" s="23"/>
      <c r="L69" s="31"/>
    </row>
    <row r="70" spans="2:12" s="17" customFormat="1" x14ac:dyDescent="0.25">
      <c r="B70" s="13" t="s">
        <v>46</v>
      </c>
      <c r="C70" s="22"/>
      <c r="D70" s="23"/>
      <c r="E70" s="22">
        <f>+'[1]balanza de comparacion '!G234</f>
        <v>2406603.31</v>
      </c>
      <c r="F70" s="22"/>
      <c r="G70" s="23"/>
      <c r="H70" s="13"/>
      <c r="I70" s="23"/>
      <c r="J70" s="23"/>
      <c r="K70" s="23"/>
      <c r="L70" s="31"/>
    </row>
    <row r="71" spans="2:12" s="17" customFormat="1" x14ac:dyDescent="0.25">
      <c r="B71" s="13" t="s">
        <v>47</v>
      </c>
      <c r="C71" s="22">
        <v>0</v>
      </c>
      <c r="D71" s="23"/>
      <c r="E71" s="22">
        <f>+'[1]balanza de comparacion '!G220</f>
        <v>0</v>
      </c>
      <c r="F71" s="22"/>
      <c r="G71" s="23">
        <v>0</v>
      </c>
      <c r="H71" s="13"/>
      <c r="I71" s="23">
        <f t="shared" si="4"/>
        <v>0</v>
      </c>
      <c r="J71" s="23"/>
      <c r="K71" s="23"/>
    </row>
    <row r="72" spans="2:12" s="17" customFormat="1" x14ac:dyDescent="0.25">
      <c r="B72" s="13" t="s">
        <v>48</v>
      </c>
      <c r="C72" s="22">
        <v>1570753.63</v>
      </c>
      <c r="D72" s="23"/>
      <c r="E72" s="22">
        <f>+'[1]balanza de comparacion '!G224</f>
        <v>1646278.63</v>
      </c>
      <c r="F72" s="22"/>
      <c r="G72" s="23">
        <f>+I72/C72</f>
        <v>4.8082015255314102E-2</v>
      </c>
      <c r="H72" s="13"/>
      <c r="I72" s="23">
        <f t="shared" si="4"/>
        <v>75525</v>
      </c>
      <c r="J72" s="23"/>
      <c r="K72" s="23"/>
      <c r="L72" s="28"/>
    </row>
    <row r="73" spans="2:12" s="17" customFormat="1" x14ac:dyDescent="0.25">
      <c r="B73" s="13" t="s">
        <v>49</v>
      </c>
      <c r="C73" s="22">
        <v>1194805.27</v>
      </c>
      <c r="D73" s="23"/>
      <c r="E73" s="22">
        <f>+'[1]balanza de comparacion '!G225</f>
        <v>1194805.27</v>
      </c>
      <c r="F73" s="22"/>
      <c r="G73" s="23">
        <f>+I73/C73</f>
        <v>0</v>
      </c>
      <c r="H73" s="13"/>
      <c r="I73" s="23">
        <f t="shared" si="4"/>
        <v>0</v>
      </c>
      <c r="J73" s="23"/>
      <c r="K73" s="23"/>
      <c r="L73" s="28"/>
    </row>
    <row r="74" spans="2:12" s="17" customFormat="1" x14ac:dyDescent="0.25">
      <c r="B74" s="13" t="s">
        <v>50</v>
      </c>
      <c r="C74" s="22">
        <v>3255815.84</v>
      </c>
      <c r="D74" s="23"/>
      <c r="E74" s="22">
        <f>+'[1]balanza de comparacion '!G230</f>
        <v>1558598.08</v>
      </c>
      <c r="F74" s="22"/>
      <c r="G74" s="23">
        <f>+I74/C74</f>
        <v>-0.52128800995083302</v>
      </c>
      <c r="H74" s="13"/>
      <c r="I74" s="23">
        <f t="shared" si="4"/>
        <v>-1697217.7599999998</v>
      </c>
      <c r="J74" s="23"/>
      <c r="K74" s="23"/>
      <c r="L74" s="28"/>
    </row>
    <row r="75" spans="2:12" s="17" customFormat="1" x14ac:dyDescent="0.25">
      <c r="B75" s="13" t="s">
        <v>51</v>
      </c>
      <c r="C75" s="22">
        <v>252623336.69</v>
      </c>
      <c r="D75" s="23"/>
      <c r="E75" s="22">
        <f>+'[1]balanza de comparacion '!G231+'[1]balanza de comparacion '!G228</f>
        <v>26706.19</v>
      </c>
      <c r="F75" s="22"/>
      <c r="G75" s="23">
        <f>+I75/C75</f>
        <v>-0.9998942845488864</v>
      </c>
      <c r="H75" s="13"/>
      <c r="I75" s="23">
        <f>+E75-C75</f>
        <v>-252596630.5</v>
      </c>
      <c r="J75" s="23"/>
      <c r="K75" s="23"/>
      <c r="L75" s="28"/>
    </row>
    <row r="76" spans="2:12" x14ac:dyDescent="0.25">
      <c r="B76" s="17" t="s">
        <v>52</v>
      </c>
      <c r="C76" s="42">
        <f>SUM(C67:C75)</f>
        <v>942024028.95000005</v>
      </c>
      <c r="D76" s="31"/>
      <c r="E76" s="42">
        <f>SUM(E67:E75)</f>
        <v>977171020.38999987</v>
      </c>
      <c r="F76" s="40"/>
      <c r="G76" s="23">
        <f>+I76/C76</f>
        <v>3.7310079530747643E-2</v>
      </c>
      <c r="I76" s="23">
        <f>+E76-C76</f>
        <v>35146991.439999819</v>
      </c>
      <c r="J76" s="41"/>
      <c r="K76" s="23"/>
      <c r="L76" s="28"/>
    </row>
    <row r="77" spans="2:12" x14ac:dyDescent="0.25">
      <c r="B77" s="17"/>
      <c r="C77" s="43"/>
      <c r="D77" s="31"/>
      <c r="E77" s="43"/>
      <c r="F77" s="40"/>
      <c r="I77" s="23"/>
      <c r="J77" s="41"/>
      <c r="K77" s="23"/>
    </row>
    <row r="78" spans="2:12" s="17" customFormat="1" x14ac:dyDescent="0.25">
      <c r="C78" s="31"/>
      <c r="D78" s="31"/>
      <c r="E78" s="31"/>
      <c r="G78" s="31"/>
      <c r="K78" s="23"/>
    </row>
    <row r="79" spans="2:12" s="17" customFormat="1" x14ac:dyDescent="0.25">
      <c r="C79" s="31"/>
      <c r="D79" s="31"/>
      <c r="E79" s="31"/>
      <c r="G79" s="31"/>
      <c r="K79" s="23"/>
    </row>
    <row r="80" spans="2:12" s="17" customFormat="1" x14ac:dyDescent="0.25">
      <c r="B80" s="17" t="s">
        <v>53</v>
      </c>
      <c r="C80" s="40"/>
      <c r="D80" s="31"/>
      <c r="E80" s="40"/>
      <c r="F80" s="40"/>
      <c r="G80" s="23"/>
      <c r="H80" s="13"/>
      <c r="K80" s="23"/>
    </row>
    <row r="81" spans="2:12" s="17" customFormat="1" x14ac:dyDescent="0.25">
      <c r="B81" s="13" t="s">
        <v>54</v>
      </c>
      <c r="C81" s="44">
        <v>0</v>
      </c>
      <c r="D81" s="23"/>
      <c r="E81" s="44">
        <v>0</v>
      </c>
      <c r="F81" s="45"/>
      <c r="G81" s="23">
        <v>0</v>
      </c>
      <c r="H81" s="13"/>
      <c r="I81" s="23">
        <f>+E81-C81</f>
        <v>0</v>
      </c>
      <c r="J81" s="23"/>
      <c r="K81" s="23"/>
    </row>
    <row r="82" spans="2:12" s="17" customFormat="1" x14ac:dyDescent="0.25">
      <c r="B82" s="17" t="s">
        <v>55</v>
      </c>
      <c r="C82" s="46">
        <v>0</v>
      </c>
      <c r="D82" s="31"/>
      <c r="E82" s="46">
        <f>+E81</f>
        <v>0</v>
      </c>
      <c r="F82" s="40"/>
      <c r="G82" s="23">
        <v>0</v>
      </c>
      <c r="H82" s="13"/>
      <c r="I82" s="23">
        <f>+E82-C82</f>
        <v>0</v>
      </c>
      <c r="J82" s="23"/>
      <c r="K82" s="23"/>
    </row>
    <row r="83" spans="2:12" s="17" customFormat="1" x14ac:dyDescent="0.25">
      <c r="B83" s="17" t="s">
        <v>56</v>
      </c>
      <c r="C83" s="46">
        <f>+C82+C76</f>
        <v>942024028.95000005</v>
      </c>
      <c r="D83" s="31"/>
      <c r="E83" s="46">
        <f>+E76</f>
        <v>977171020.38999987</v>
      </c>
      <c r="F83" s="40"/>
      <c r="G83" s="23">
        <f>+I83/C83</f>
        <v>3.7310079530747643E-2</v>
      </c>
      <c r="H83" s="13"/>
      <c r="I83" s="23">
        <f>+E83-C83</f>
        <v>35146991.439999819</v>
      </c>
      <c r="J83" s="23"/>
      <c r="K83" s="23"/>
    </row>
    <row r="84" spans="2:12" s="17" customFormat="1" x14ac:dyDescent="0.25">
      <c r="C84" s="40"/>
      <c r="D84" s="31"/>
      <c r="E84" s="40"/>
      <c r="F84" s="40"/>
      <c r="G84" s="23"/>
      <c r="H84" s="13"/>
      <c r="I84" s="23"/>
      <c r="J84" s="23"/>
      <c r="K84" s="23"/>
    </row>
    <row r="85" spans="2:12" s="17" customFormat="1" x14ac:dyDescent="0.25">
      <c r="C85" s="40"/>
      <c r="D85" s="31"/>
      <c r="E85" s="40"/>
      <c r="F85" s="40"/>
      <c r="G85" s="23"/>
      <c r="H85" s="13"/>
      <c r="I85" s="23"/>
      <c r="J85" s="23"/>
      <c r="K85" s="23"/>
    </row>
    <row r="86" spans="2:12" x14ac:dyDescent="0.25">
      <c r="B86" s="33"/>
      <c r="C86" s="22"/>
      <c r="D86" s="34"/>
      <c r="K86" s="23"/>
    </row>
    <row r="87" spans="2:12" s="17" customFormat="1" x14ac:dyDescent="0.25">
      <c r="B87" s="17" t="s">
        <v>57</v>
      </c>
      <c r="C87" s="22"/>
      <c r="D87" s="31"/>
      <c r="E87" s="38"/>
      <c r="F87" s="38"/>
      <c r="G87" s="31"/>
      <c r="K87" s="23"/>
    </row>
    <row r="88" spans="2:12" x14ac:dyDescent="0.25">
      <c r="B88" s="24" t="s">
        <v>58</v>
      </c>
      <c r="C88" s="22">
        <v>7518717.21</v>
      </c>
      <c r="D88" s="26"/>
      <c r="E88" s="22">
        <f>+'[1]balanza de comprobacion post ci'!G188</f>
        <v>294780561.81</v>
      </c>
      <c r="G88" s="23">
        <f>+I88/C88</f>
        <v>38.206230740788833</v>
      </c>
      <c r="I88" s="23">
        <f>+E88-C88</f>
        <v>287261844.60000002</v>
      </c>
      <c r="J88" s="23"/>
      <c r="K88" s="23"/>
      <c r="L88" s="28"/>
    </row>
    <row r="89" spans="2:12" x14ac:dyDescent="0.25">
      <c r="B89" s="24" t="s">
        <v>59</v>
      </c>
      <c r="C89" s="22">
        <v>1818492231.0899999</v>
      </c>
      <c r="D89" s="26"/>
      <c r="E89" s="22">
        <f>+'[1]balanza de comparacion '!G236+'[1]balanza de comparacion '!G238+'[1]balanza de comprobacion post ci'!G191+'[1]balanza de comprobacion post ci'!G192+'[1]balanza de comprobacion post ci'!G193</f>
        <v>2565039965.4499998</v>
      </c>
      <c r="G89" s="23">
        <f>+I89/C89</f>
        <v>0.41053116510292759</v>
      </c>
      <c r="I89" s="23">
        <f>+E89-C89</f>
        <v>746547734.3599999</v>
      </c>
      <c r="J89" s="23"/>
      <c r="K89" s="23"/>
      <c r="L89" s="28"/>
    </row>
    <row r="90" spans="2:12" x14ac:dyDescent="0.25">
      <c r="B90" s="24" t="s">
        <v>60</v>
      </c>
      <c r="C90" s="47">
        <v>-246674835.45000005</v>
      </c>
      <c r="D90" s="26"/>
      <c r="E90" s="47">
        <f>+'[1]Estado de Resultados'!F236</f>
        <v>-656183120.83000028</v>
      </c>
      <c r="F90" s="48"/>
      <c r="G90" s="23">
        <f>+I90/C90</f>
        <v>1.6601137470425347</v>
      </c>
      <c r="I90" s="23">
        <f>+E90-C90</f>
        <v>-409508285.38000023</v>
      </c>
      <c r="J90" s="23"/>
      <c r="K90" s="41"/>
      <c r="L90" s="28"/>
    </row>
    <row r="91" spans="2:12" s="17" customFormat="1" x14ac:dyDescent="0.25">
      <c r="B91" s="17" t="s">
        <v>61</v>
      </c>
      <c r="C91" s="46">
        <f>SUM(C88:C90)</f>
        <v>1579336112.8499999</v>
      </c>
      <c r="D91" s="31"/>
      <c r="E91" s="46">
        <f>SUM(E88:E90)</f>
        <v>2203637406.4299994</v>
      </c>
      <c r="F91" s="40"/>
      <c r="G91" s="23">
        <f>+I91/C91</f>
        <v>0.39529349610920567</v>
      </c>
      <c r="H91" s="13"/>
      <c r="I91" s="23">
        <f>+E91-C91</f>
        <v>624301293.57999945</v>
      </c>
      <c r="J91" s="23"/>
      <c r="K91" s="23"/>
      <c r="L91" s="28"/>
    </row>
    <row r="92" spans="2:12" s="17" customFormat="1" ht="15.75" thickBot="1" x14ac:dyDescent="0.3">
      <c r="B92" s="17" t="s">
        <v>62</v>
      </c>
      <c r="C92" s="39">
        <f>+C83+C91</f>
        <v>2521360141.8000002</v>
      </c>
      <c r="D92" s="31"/>
      <c r="E92" s="39">
        <f>+E83+E91</f>
        <v>3180808426.8199992</v>
      </c>
      <c r="F92" s="40"/>
      <c r="G92" s="23">
        <f>+I92/C92</f>
        <v>0.26154466158460749</v>
      </c>
      <c r="H92" s="13"/>
      <c r="I92" s="23">
        <f>+E92-C92</f>
        <v>659448285.01999903</v>
      </c>
      <c r="J92" s="23"/>
      <c r="K92" s="13"/>
      <c r="L92" s="31"/>
    </row>
    <row r="93" spans="2:12" ht="15.75" thickTop="1" x14ac:dyDescent="0.25">
      <c r="E93" s="22" t="s">
        <v>63</v>
      </c>
    </row>
    <row r="95" spans="2:12" x14ac:dyDescent="0.25">
      <c r="C95" s="23"/>
    </row>
    <row r="96" spans="2:12" x14ac:dyDescent="0.25">
      <c r="C96" s="23"/>
    </row>
    <row r="97" spans="1:12" customFormat="1" x14ac:dyDescent="0.25">
      <c r="A97" s="49"/>
      <c r="B97" s="49"/>
      <c r="C97" s="50"/>
      <c r="D97" s="49"/>
      <c r="E97" s="49"/>
      <c r="F97" s="49"/>
      <c r="G97" s="50"/>
      <c r="H97" s="49"/>
      <c r="I97" s="49"/>
      <c r="J97" s="49"/>
      <c r="L97" s="51"/>
    </row>
    <row r="98" spans="1:12" customFormat="1" x14ac:dyDescent="0.25">
      <c r="A98" s="49"/>
      <c r="B98" s="49"/>
      <c r="C98" s="50"/>
      <c r="D98" s="49"/>
      <c r="E98" s="49"/>
      <c r="F98" s="49"/>
      <c r="G98" s="50"/>
      <c r="H98" s="49"/>
      <c r="I98" s="49"/>
      <c r="J98" s="49"/>
      <c r="L98" s="51"/>
    </row>
    <row r="99" spans="1:12" customFormat="1" x14ac:dyDescent="0.25">
      <c r="A99" s="49"/>
      <c r="B99" s="49"/>
      <c r="C99" s="50"/>
      <c r="D99" s="49"/>
      <c r="E99" s="49"/>
      <c r="F99" s="49"/>
      <c r="G99" s="50"/>
      <c r="H99" s="49"/>
      <c r="I99" s="49"/>
      <c r="J99" s="49"/>
      <c r="L99" s="51"/>
    </row>
    <row r="100" spans="1:12" customFormat="1" x14ac:dyDescent="0.25">
      <c r="A100" s="49"/>
      <c r="B100" s="49"/>
      <c r="C100" s="50"/>
      <c r="D100" s="49"/>
      <c r="E100" s="49"/>
      <c r="F100" s="49"/>
      <c r="G100" s="50"/>
      <c r="H100" s="49"/>
      <c r="I100" s="49"/>
      <c r="J100" s="49"/>
      <c r="L100" s="51"/>
    </row>
    <row r="101" spans="1:12" customFormat="1" x14ac:dyDescent="0.25">
      <c r="A101" s="49"/>
      <c r="B101" s="13"/>
      <c r="C101" s="13"/>
      <c r="D101" s="13" t="s">
        <v>64</v>
      </c>
      <c r="E101" s="22"/>
      <c r="F101" s="22"/>
      <c r="G101" s="23"/>
      <c r="H101" s="13"/>
      <c r="I101" s="13"/>
      <c r="J101" s="49"/>
      <c r="L101" s="51"/>
    </row>
    <row r="102" spans="1:12" customFormat="1" x14ac:dyDescent="0.25">
      <c r="A102" s="52"/>
      <c r="B102" s="13"/>
      <c r="C102" s="13"/>
      <c r="D102" s="13"/>
      <c r="E102" s="22"/>
      <c r="F102" s="22"/>
      <c r="G102" s="23"/>
      <c r="H102" s="13"/>
      <c r="I102" s="13"/>
      <c r="J102" s="52"/>
      <c r="L102" s="51"/>
    </row>
    <row r="103" spans="1:12" customFormat="1" x14ac:dyDescent="0.25">
      <c r="A103" s="52"/>
      <c r="B103" s="53" t="s">
        <v>65</v>
      </c>
      <c r="C103" s="49"/>
      <c r="D103" s="49"/>
      <c r="E103" s="49"/>
      <c r="F103" s="54" t="s">
        <v>66</v>
      </c>
      <c r="G103" s="54"/>
      <c r="H103" s="54"/>
      <c r="I103" s="54"/>
      <c r="J103" s="52"/>
      <c r="L103" s="51"/>
    </row>
    <row r="104" spans="1:12" customFormat="1" x14ac:dyDescent="0.25">
      <c r="B104" s="55" t="s">
        <v>67</v>
      </c>
      <c r="C104" s="55"/>
      <c r="D104" s="55"/>
      <c r="E104" s="55"/>
      <c r="F104" s="56" t="s">
        <v>68</v>
      </c>
      <c r="G104" s="56"/>
      <c r="H104" s="56"/>
      <c r="I104" s="56"/>
      <c r="J104" s="1"/>
    </row>
    <row r="105" spans="1:12" customFormat="1" x14ac:dyDescent="0.25">
      <c r="B105" s="1"/>
      <c r="C105" s="1"/>
      <c r="D105" s="1"/>
      <c r="E105" s="1"/>
      <c r="F105" s="1"/>
      <c r="G105" s="2"/>
      <c r="H105" s="1"/>
      <c r="I105" s="1"/>
      <c r="J105" s="1"/>
    </row>
    <row r="106" spans="1:12" customFormat="1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</row>
    <row r="107" spans="1:12" customFormat="1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</row>
    <row r="108" spans="1:12" customFormat="1" x14ac:dyDescent="0.25">
      <c r="A108" s="58"/>
      <c r="B108" s="58"/>
      <c r="C108" s="58"/>
      <c r="D108" s="58"/>
      <c r="E108" s="58"/>
      <c r="F108" s="58"/>
      <c r="G108" s="58"/>
      <c r="H108" s="58"/>
      <c r="I108" s="58"/>
      <c r="J108" s="58"/>
    </row>
    <row r="109" spans="1:12" x14ac:dyDescent="0.25">
      <c r="J109" s="13" t="s">
        <v>69</v>
      </c>
    </row>
    <row r="111" spans="1:12" x14ac:dyDescent="0.25">
      <c r="E111" s="22" t="s">
        <v>63</v>
      </c>
    </row>
    <row r="115" spans="8:8" x14ac:dyDescent="0.25">
      <c r="H115" s="23"/>
    </row>
    <row r="116" spans="8:8" x14ac:dyDescent="0.25">
      <c r="H116" s="23"/>
    </row>
    <row r="117" spans="8:8" x14ac:dyDescent="0.25">
      <c r="H117" s="23" t="s">
        <v>63</v>
      </c>
    </row>
  </sheetData>
  <mergeCells count="8">
    <mergeCell ref="F103:I103"/>
    <mergeCell ref="F104:I104"/>
    <mergeCell ref="A7:J7"/>
    <mergeCell ref="A8:J8"/>
    <mergeCell ref="A9:J9"/>
    <mergeCell ref="A10:J10"/>
    <mergeCell ref="A11:J11"/>
    <mergeCell ref="A12:J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 Taveras TAVERAS SANTANA</dc:creator>
  <cp:lastModifiedBy>Armando  Taveras TAVERAS SANTANA</cp:lastModifiedBy>
  <dcterms:created xsi:type="dcterms:W3CDTF">2026-04-17T19:03:03Z</dcterms:created>
  <dcterms:modified xsi:type="dcterms:W3CDTF">2026-04-17T19:05:41Z</dcterms:modified>
</cp:coreProperties>
</file>