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CUMENTOS IMPORTANTES\INFORMACIONES CONTABILIDAD\INFORMACIONES 2025\INFORMACIONES PARA EL PORTAL 2025\SEPTIEMBRE\"/>
    </mc:Choice>
  </mc:AlternateContent>
  <bookViews>
    <workbookView xWindow="0" yWindow="0" windowWidth="24000" windowHeight="95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1" l="1"/>
  <c r="G59" i="1" s="1"/>
  <c r="E59" i="1"/>
  <c r="I58" i="1"/>
  <c r="G58" i="1" s="1"/>
  <c r="E58" i="1"/>
  <c r="E57" i="1"/>
  <c r="I57" i="1" s="1"/>
  <c r="G57" i="1" s="1"/>
  <c r="E53" i="1"/>
  <c r="I53" i="1" s="1"/>
  <c r="I52" i="1"/>
  <c r="I48" i="1"/>
  <c r="G48" i="1"/>
  <c r="E48" i="1"/>
  <c r="E47" i="1"/>
  <c r="I47" i="1" s="1"/>
  <c r="G47" i="1" s="1"/>
  <c r="I46" i="1"/>
  <c r="G46" i="1" s="1"/>
  <c r="E46" i="1"/>
  <c r="I45" i="1"/>
  <c r="G45" i="1" s="1"/>
  <c r="E45" i="1"/>
  <c r="E44" i="1"/>
  <c r="I44" i="1" s="1"/>
  <c r="I43" i="1"/>
  <c r="G43" i="1" s="1"/>
  <c r="E43" i="1"/>
  <c r="I42" i="1"/>
  <c r="G42" i="1" s="1"/>
  <c r="E42" i="1"/>
  <c r="E49" i="1" s="1"/>
  <c r="E36" i="1"/>
  <c r="I36" i="1" s="1"/>
  <c r="E35" i="1"/>
  <c r="I35" i="1" s="1"/>
  <c r="G35" i="1" s="1"/>
  <c r="E34" i="1"/>
  <c r="I34" i="1" s="1"/>
  <c r="G34" i="1" s="1"/>
  <c r="I33" i="1"/>
  <c r="I32" i="1"/>
  <c r="G32" i="1" s="1"/>
  <c r="E32" i="1"/>
  <c r="I31" i="1"/>
  <c r="G31" i="1" s="1"/>
  <c r="E31" i="1"/>
  <c r="E27" i="1"/>
  <c r="I27" i="1" s="1"/>
  <c r="G27" i="1" s="1"/>
  <c r="E26" i="1"/>
  <c r="I26" i="1" s="1"/>
  <c r="G26" i="1" s="1"/>
  <c r="E25" i="1"/>
  <c r="I25" i="1" s="1"/>
  <c r="G25" i="1" s="1"/>
  <c r="I24" i="1"/>
  <c r="G24" i="1"/>
  <c r="E24" i="1"/>
  <c r="E23" i="1"/>
  <c r="I23" i="1" s="1"/>
  <c r="G23" i="1" s="1"/>
  <c r="E22" i="1"/>
  <c r="I22" i="1" s="1"/>
  <c r="G22" i="1" s="1"/>
  <c r="I21" i="1"/>
  <c r="G21" i="1" s="1"/>
  <c r="E21" i="1"/>
  <c r="I20" i="1"/>
  <c r="G20" i="1" s="1"/>
  <c r="E20" i="1"/>
  <c r="E28" i="1" s="1"/>
  <c r="I28" i="1" s="1"/>
  <c r="G28" i="1" s="1"/>
  <c r="E16" i="1"/>
  <c r="I16" i="1" s="1"/>
  <c r="G16" i="1" s="1"/>
  <c r="I15" i="1"/>
  <c r="G15" i="1"/>
  <c r="E15" i="1"/>
  <c r="I14" i="1"/>
  <c r="G14" i="1"/>
  <c r="E14" i="1"/>
  <c r="E54" i="1" l="1"/>
  <c r="I49" i="1"/>
  <c r="G49" i="1" s="1"/>
  <c r="E60" i="1"/>
  <c r="I60" i="1" s="1"/>
  <c r="G60" i="1" s="1"/>
  <c r="E17" i="1"/>
  <c r="E37" i="1"/>
  <c r="I37" i="1" s="1"/>
  <c r="G37" i="1" s="1"/>
  <c r="I17" i="1" l="1"/>
  <c r="G17" i="1" s="1"/>
  <c r="E38" i="1"/>
  <c r="I38" i="1" s="1"/>
  <c r="G38" i="1" s="1"/>
  <c r="I54" i="1"/>
  <c r="G54" i="1" s="1"/>
  <c r="E61" i="1"/>
  <c r="I61" i="1" l="1"/>
  <c r="G61" i="1" s="1"/>
</calcChain>
</file>

<file path=xl/sharedStrings.xml><?xml version="1.0" encoding="utf-8"?>
<sst xmlns="http://schemas.openxmlformats.org/spreadsheetml/2006/main" count="63" uniqueCount="61">
  <si>
    <t>COMEDORES ECONOMICOS DEL ESTADO</t>
  </si>
  <si>
    <t>BALANCE GENERAL</t>
  </si>
  <si>
    <t>AL 30 DE SEPTIEMBRE 2025</t>
  </si>
  <si>
    <t xml:space="preserve">                                                                                                                                                                                                                   </t>
  </si>
  <si>
    <t>VALOR RELATIVO</t>
  </si>
  <si>
    <t>VALOR ABSOLUTO</t>
  </si>
  <si>
    <t>Activos</t>
  </si>
  <si>
    <t>AGOSTO 2025</t>
  </si>
  <si>
    <t>SEPTIEMBRE 2025</t>
  </si>
  <si>
    <t>%</t>
  </si>
  <si>
    <t>RD$</t>
  </si>
  <si>
    <t>Activos Corriente</t>
  </si>
  <si>
    <t xml:space="preserve">Efectivo y Equivalentes de Efectivo </t>
  </si>
  <si>
    <t>Cuentas Por Cobrar Clientes</t>
  </si>
  <si>
    <t xml:space="preserve">Existencia de Bienes de Cambio y Consumo </t>
  </si>
  <si>
    <t>Total Activos Corrientes</t>
  </si>
  <si>
    <t>Activos No Corrientes</t>
  </si>
  <si>
    <t>Edificios</t>
  </si>
  <si>
    <t>Equipos de Transporte</t>
  </si>
  <si>
    <t>Equipos de Cargas</t>
  </si>
  <si>
    <t>Equipos de Oficina</t>
  </si>
  <si>
    <t>Equipos de Cocina</t>
  </si>
  <si>
    <t>Equipos de Fotograficos</t>
  </si>
  <si>
    <t>Sotfware de Computadoras</t>
  </si>
  <si>
    <t>Despreciacion Acumulada</t>
  </si>
  <si>
    <t>Total Activos No Corrientes</t>
  </si>
  <si>
    <t xml:space="preserve">Otros Activos </t>
  </si>
  <si>
    <t>Construcciones en Proceso</t>
  </si>
  <si>
    <t>Seguros Para Vehiculos</t>
  </si>
  <si>
    <t>Seguro Para Edificaciones</t>
  </si>
  <si>
    <t xml:space="preserve">Fianzas  Depositos </t>
  </si>
  <si>
    <t>Gastos Pagado por Adelantado</t>
  </si>
  <si>
    <t>Licencia de Software</t>
  </si>
  <si>
    <t xml:space="preserve">Total Otros Activos </t>
  </si>
  <si>
    <t>Total Activos</t>
  </si>
  <si>
    <t>Pasivos y Patrimonio</t>
  </si>
  <si>
    <t>Pasivos Corrientes</t>
  </si>
  <si>
    <t>Cuentas por Pagar Proveedores</t>
  </si>
  <si>
    <t>Otras 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</si>
  <si>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</si>
  <si>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</si>
  <si>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</si>
  <si>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</si>
  <si>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Otras Cuentas Por Pagar</t>
  </si>
  <si>
    <t>Total Pasivos Corrientes</t>
  </si>
  <si>
    <t>Pasivos No Corrientes</t>
  </si>
  <si>
    <t>Cuentas Por Pagar a Largo Plazo</t>
  </si>
  <si>
    <t>Total No Corrientes</t>
  </si>
  <si>
    <t>Total Pasivos</t>
  </si>
  <si>
    <t xml:space="preserve">Patrimonio </t>
  </si>
  <si>
    <t>Patrimonio Inicial</t>
  </si>
  <si>
    <t>Resultados Acumulados</t>
  </si>
  <si>
    <t>Resultado del Ejercicio</t>
  </si>
  <si>
    <t>Total Patrimonio</t>
  </si>
  <si>
    <t>Total Pasivos y Patrimonio</t>
  </si>
  <si>
    <t xml:space="preserve"> </t>
  </si>
  <si>
    <t xml:space="preserve">   </t>
  </si>
  <si>
    <t>Licda. Rut Betania Lendof</t>
  </si>
  <si>
    <t>Ing.MSC. Jose M. Peguero M.</t>
  </si>
  <si>
    <t>Enc. Dpto. Contabilidad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</si>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</sst>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0000000_);\(#,##0.0000000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6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9" fillId="0" borderId="0" xfId="2" applyFont="1"/>
    <xf numFmtId="0" fontId="10" fillId="0" borderId="0" xfId="3" applyFont="1" applyAlignment="1"/>
    <xf numFmtId="4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2" applyFont="1"/>
    <xf numFmtId="49" fontId="12" fillId="0" borderId="0" xfId="1" applyNumberFormat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/>
    </xf>
    <xf numFmtId="4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4" fontId="9" fillId="0" borderId="0" xfId="1" applyNumberFormat="1" applyFont="1"/>
    <xf numFmtId="4" fontId="9" fillId="0" borderId="0" xfId="2" applyNumberFormat="1" applyFont="1"/>
    <xf numFmtId="0" fontId="9" fillId="0" borderId="0" xfId="2" applyFont="1" applyAlignment="1">
      <alignment horizontal="left"/>
    </xf>
    <xf numFmtId="39" fontId="9" fillId="0" borderId="0" xfId="1" applyNumberFormat="1" applyFont="1" applyFill="1" applyAlignment="1">
      <alignment horizontal="right"/>
    </xf>
    <xf numFmtId="4" fontId="9" fillId="0" borderId="0" xfId="2" applyNumberFormat="1" applyFont="1" applyAlignment="1">
      <alignment horizontal="left"/>
    </xf>
    <xf numFmtId="39" fontId="9" fillId="0" borderId="0" xfId="1" applyNumberFormat="1" applyFont="1" applyAlignment="1">
      <alignment horizontal="right"/>
    </xf>
    <xf numFmtId="4" fontId="9" fillId="0" borderId="0" xfId="1" applyNumberFormat="1" applyFont="1" applyFill="1" applyAlignment="1">
      <alignment horizontal="right"/>
    </xf>
    <xf numFmtId="4" fontId="9" fillId="0" borderId="0" xfId="1" applyNumberFormat="1" applyFont="1" applyAlignment="1">
      <alignment horizontal="right"/>
    </xf>
    <xf numFmtId="164" fontId="9" fillId="0" borderId="0" xfId="2" applyNumberFormat="1" applyFont="1"/>
    <xf numFmtId="4" fontId="12" fillId="0" borderId="1" xfId="1" applyNumberFormat="1" applyFont="1" applyBorder="1" applyAlignment="1">
      <alignment horizontal="right"/>
    </xf>
    <xf numFmtId="4" fontId="12" fillId="0" borderId="0" xfId="2" applyNumberFormat="1" applyFont="1"/>
    <xf numFmtId="4" fontId="12" fillId="0" borderId="0" xfId="1" applyNumberFormat="1" applyFont="1" applyBorder="1" applyAlignment="1">
      <alignment horizontal="right"/>
    </xf>
    <xf numFmtId="39" fontId="9" fillId="0" borderId="0" xfId="2" applyNumberFormat="1" applyFont="1"/>
    <xf numFmtId="0" fontId="9" fillId="0" borderId="0" xfId="2" applyFont="1" applyAlignment="1">
      <alignment horizontal="left" indent="1"/>
    </xf>
    <xf numFmtId="4" fontId="9" fillId="0" borderId="0" xfId="2" applyNumberFormat="1" applyFont="1" applyAlignment="1">
      <alignment horizontal="left" indent="1"/>
    </xf>
    <xf numFmtId="4" fontId="9" fillId="0" borderId="0" xfId="1" applyNumberFormat="1" applyFont="1" applyFill="1"/>
    <xf numFmtId="39" fontId="9" fillId="0" borderId="0" xfId="1" applyNumberFormat="1" applyFont="1" applyFill="1"/>
    <xf numFmtId="39" fontId="9" fillId="0" borderId="0" xfId="1" applyNumberFormat="1" applyFont="1"/>
    <xf numFmtId="4" fontId="12" fillId="0" borderId="1" xfId="2" applyNumberFormat="1" applyFont="1" applyBorder="1"/>
    <xf numFmtId="4" fontId="12" fillId="0" borderId="0" xfId="2" applyNumberFormat="1" applyFont="1" applyBorder="1"/>
    <xf numFmtId="4" fontId="12" fillId="0" borderId="0" xfId="1" applyNumberFormat="1" applyFont="1"/>
    <xf numFmtId="4" fontId="12" fillId="0" borderId="2" xfId="1" applyNumberFormat="1" applyFont="1" applyBorder="1"/>
    <xf numFmtId="4" fontId="12" fillId="0" borderId="0" xfId="1" applyNumberFormat="1" applyFont="1" applyBorder="1"/>
    <xf numFmtId="4" fontId="12" fillId="0" borderId="3" xfId="1" applyNumberFormat="1" applyFont="1" applyFill="1" applyBorder="1"/>
    <xf numFmtId="4" fontId="9" fillId="0" borderId="1" xfId="1" applyNumberFormat="1" applyFont="1" applyBorder="1"/>
    <xf numFmtId="4" fontId="9" fillId="0" borderId="0" xfId="1" applyNumberFormat="1" applyFont="1" applyBorder="1"/>
    <xf numFmtId="4" fontId="12" fillId="0" borderId="3" xfId="1" applyNumberFormat="1" applyFont="1" applyBorder="1"/>
    <xf numFmtId="39" fontId="9" fillId="0" borderId="1" xfId="1" applyNumberFormat="1" applyFont="1" applyBorder="1"/>
    <xf numFmtId="39" fontId="9" fillId="0" borderId="0" xfId="1" applyNumberFormat="1" applyFont="1" applyBorder="1"/>
    <xf numFmtId="43" fontId="9" fillId="0" borderId="0" xfId="2" applyNumberFormat="1" applyFont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43" fontId="0" fillId="0" borderId="0" xfId="0" applyNumberFormat="1"/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4" applyFont="1" applyAlignment="1">
      <alignment horizontal="center" vertical="top"/>
    </xf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2" y="381000"/>
          <a:ext cx="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66</xdr:row>
      <xdr:rowOff>0</xdr:rowOff>
    </xdr:from>
    <xdr:to>
      <xdr:col>1</xdr:col>
      <xdr:colOff>4038600</xdr:colOff>
      <xdr:row>67</xdr:row>
      <xdr:rowOff>190104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2544425"/>
          <a:ext cx="0" cy="380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419100</xdr:colOff>
      <xdr:row>1</xdr:row>
      <xdr:rowOff>0</xdr:rowOff>
    </xdr:from>
    <xdr:to>
      <xdr:col>4</xdr:col>
      <xdr:colOff>278527</xdr:colOff>
      <xdr:row>5</xdr:row>
      <xdr:rowOff>152400</xdr:rowOff>
    </xdr:to>
    <xdr:pic>
      <xdr:nvPicPr>
        <xdr:cNvPr id="4" name="Imagen 3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190500"/>
          <a:ext cx="150725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69</xdr:row>
      <xdr:rowOff>123825</xdr:rowOff>
    </xdr:from>
    <xdr:to>
      <xdr:col>8</xdr:col>
      <xdr:colOff>0</xdr:colOff>
      <xdr:row>74</xdr:row>
      <xdr:rowOff>47625</xdr:rowOff>
    </xdr:to>
    <xdr:pic>
      <xdr:nvPicPr>
        <xdr:cNvPr id="5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1950" y="13239750"/>
          <a:ext cx="8763000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IMPORTANTES/INFORMACIONES%20CONTABILIDAD/INFORMACIONES%202025/ESTADOS%20FINANCIEROS%202025/ESTADOS%20FINANCIEROS%20AL%2030%20SEPTIEMB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aracion "/>
      <sheetName val="Hoja3"/>
      <sheetName val="Hoja2"/>
      <sheetName val="Hoja1"/>
      <sheetName val="balanza de comprobacion post ci"/>
      <sheetName val="Estado de Resultados"/>
      <sheetName val="Balance General"/>
      <sheetName val="ESTADO RENDIMIENTO FINANCIERO"/>
      <sheetName val="FLUJO EFECTIVO"/>
      <sheetName val="Estado de Cambios Simple"/>
    </sheetNames>
    <sheetDataSet>
      <sheetData sheetId="0">
        <row r="23">
          <cell r="K23">
            <v>418608150.29000002</v>
          </cell>
        </row>
        <row r="129">
          <cell r="K129">
            <v>1891285347.3999999</v>
          </cell>
        </row>
        <row r="149">
          <cell r="K149">
            <v>87084364.890000001</v>
          </cell>
        </row>
        <row r="152">
          <cell r="F152">
            <v>0</v>
          </cell>
        </row>
        <row r="153">
          <cell r="F153">
            <v>174289942.94</v>
          </cell>
        </row>
        <row r="154">
          <cell r="F154">
            <v>74764696.140000001</v>
          </cell>
        </row>
        <row r="155">
          <cell r="F155">
            <v>23501450.850000001</v>
          </cell>
        </row>
        <row r="156">
          <cell r="F156">
            <v>2478900.7799999998</v>
          </cell>
        </row>
        <row r="157">
          <cell r="F157">
            <v>7573502.0099999998</v>
          </cell>
        </row>
        <row r="158">
          <cell r="F158">
            <v>1709277.49</v>
          </cell>
        </row>
        <row r="159">
          <cell r="F159">
            <v>11233166.560000001</v>
          </cell>
        </row>
        <row r="160">
          <cell r="F160">
            <v>2418360.89</v>
          </cell>
        </row>
        <row r="161">
          <cell r="F161">
            <v>185657.18</v>
          </cell>
        </row>
        <row r="162">
          <cell r="F162">
            <v>194297090.05000001</v>
          </cell>
        </row>
        <row r="163">
          <cell r="F163">
            <v>569282.9</v>
          </cell>
        </row>
        <row r="164">
          <cell r="F164">
            <v>29229774.02</v>
          </cell>
        </row>
        <row r="165">
          <cell r="F165">
            <v>220347463.94999999</v>
          </cell>
        </row>
        <row r="166">
          <cell r="F166">
            <v>351405.86</v>
          </cell>
        </row>
        <row r="167">
          <cell r="F167">
            <v>162376.43</v>
          </cell>
        </row>
        <row r="168">
          <cell r="F168">
            <v>1196402.26</v>
          </cell>
        </row>
        <row r="169">
          <cell r="F169">
            <v>3748421.51</v>
          </cell>
        </row>
        <row r="170">
          <cell r="F170">
            <v>233254.2</v>
          </cell>
        </row>
        <row r="171">
          <cell r="F171">
            <v>3663769.61</v>
          </cell>
        </row>
        <row r="172">
          <cell r="F172">
            <v>2014899.76</v>
          </cell>
        </row>
        <row r="173">
          <cell r="F173">
            <v>5119925.2699999996</v>
          </cell>
        </row>
        <row r="174">
          <cell r="F174">
            <v>1076716.6000000001</v>
          </cell>
        </row>
        <row r="175">
          <cell r="F175">
            <v>18158963.199999999</v>
          </cell>
        </row>
        <row r="176">
          <cell r="F176">
            <v>25366442.140000001</v>
          </cell>
        </row>
        <row r="177">
          <cell r="F177">
            <v>4859190</v>
          </cell>
        </row>
        <row r="178">
          <cell r="F178">
            <v>24270169.920000002</v>
          </cell>
        </row>
        <row r="179">
          <cell r="F179">
            <v>902700</v>
          </cell>
        </row>
        <row r="180">
          <cell r="F180">
            <v>80340.009999999995</v>
          </cell>
        </row>
        <row r="181">
          <cell r="G181">
            <v>494870104.00999999</v>
          </cell>
        </row>
        <row r="182">
          <cell r="F182">
            <v>3250891.75</v>
          </cell>
        </row>
        <row r="183">
          <cell r="F183">
            <v>65533701.890000001</v>
          </cell>
        </row>
        <row r="184">
          <cell r="F184">
            <v>3700369.53</v>
          </cell>
        </row>
        <row r="186">
          <cell r="F186">
            <v>2872320</v>
          </cell>
        </row>
        <row r="187">
          <cell r="F187">
            <v>14410502.66</v>
          </cell>
        </row>
        <row r="188">
          <cell r="F188">
            <v>100846.95</v>
          </cell>
        </row>
        <row r="189">
          <cell r="G189">
            <v>526891260.85000002</v>
          </cell>
        </row>
        <row r="190">
          <cell r="G190">
            <v>1371713.97</v>
          </cell>
        </row>
        <row r="196">
          <cell r="G196">
            <v>0</v>
          </cell>
        </row>
        <row r="200">
          <cell r="G200">
            <v>1620753.63</v>
          </cell>
        </row>
        <row r="201">
          <cell r="G201">
            <v>1194805.27</v>
          </cell>
        </row>
        <row r="204">
          <cell r="G204">
            <v>289212416.66000003</v>
          </cell>
        </row>
        <row r="206">
          <cell r="G206">
            <v>3366568.03</v>
          </cell>
        </row>
        <row r="207">
          <cell r="G207">
            <v>26706.19</v>
          </cell>
        </row>
        <row r="208">
          <cell r="G208">
            <v>0</v>
          </cell>
        </row>
        <row r="210">
          <cell r="G210">
            <v>1809362810.9100001</v>
          </cell>
        </row>
      </sheetData>
      <sheetData sheetId="1"/>
      <sheetData sheetId="2"/>
      <sheetData sheetId="3"/>
      <sheetData sheetId="4">
        <row r="188">
          <cell r="G188">
            <v>7518717.21</v>
          </cell>
        </row>
        <row r="191">
          <cell r="G191">
            <v>0</v>
          </cell>
        </row>
        <row r="192">
          <cell r="G192">
            <v>15494212.779999999</v>
          </cell>
        </row>
        <row r="193">
          <cell r="G193">
            <v>1067600</v>
          </cell>
        </row>
      </sheetData>
      <sheetData sheetId="5">
        <row r="230">
          <cell r="F230">
            <v>168652368.37999976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0"/>
  <sheetViews>
    <sheetView tabSelected="1" workbookViewId="0">
      <selection activeCell="K7" sqref="K7"/>
    </sheetView>
  </sheetViews>
  <sheetFormatPr baseColWidth="10" defaultColWidth="9" defaultRowHeight="15" x14ac:dyDescent="0.25"/>
  <cols>
    <col min="1" max="1" width="14.28515625" style="12" customWidth="1"/>
    <col min="2" max="2" width="39.28515625" style="12" bestFit="1" customWidth="1"/>
    <col min="3" max="3" width="17.140625" style="12" bestFit="1" customWidth="1"/>
    <col min="4" max="4" width="2.7109375" style="12" bestFit="1" customWidth="1"/>
    <col min="5" max="5" width="17.140625" style="21" bestFit="1" customWidth="1"/>
    <col min="6" max="6" width="2.85546875" style="21" customWidth="1"/>
    <col min="7" max="7" width="13" style="22" bestFit="1" customWidth="1"/>
    <col min="8" max="8" width="1.5703125" style="12" bestFit="1" customWidth="1"/>
    <col min="9" max="9" width="14.140625" style="12" bestFit="1" customWidth="1"/>
    <col min="10" max="10" width="14.28515625" style="12" customWidth="1"/>
    <col min="11" max="11" width="5.28515625" style="12" bestFit="1" customWidth="1"/>
    <col min="12" max="12" width="18.5703125" style="12" bestFit="1" customWidth="1"/>
    <col min="13" max="13" width="10.42578125" style="12" bestFit="1" customWidth="1"/>
    <col min="14" max="16384" width="9" style="12"/>
  </cols>
  <sheetData>
    <row r="2" spans="1:14" customFormat="1" x14ac:dyDescent="0.25">
      <c r="E2" s="1"/>
      <c r="F2" s="1"/>
      <c r="G2" s="2"/>
      <c r="H2" s="1"/>
      <c r="I2" s="1"/>
      <c r="J2" s="1"/>
      <c r="K2" s="1"/>
    </row>
    <row r="3" spans="1:14" customFormat="1" x14ac:dyDescent="0.25">
      <c r="E3" s="1"/>
      <c r="F3" s="1"/>
      <c r="G3" s="2"/>
      <c r="H3" s="1"/>
      <c r="I3" s="1"/>
      <c r="J3" s="1"/>
      <c r="K3" s="1"/>
    </row>
    <row r="4" spans="1:14" customFormat="1" x14ac:dyDescent="0.25">
      <c r="E4" s="1"/>
      <c r="F4" s="1"/>
      <c r="G4" s="2"/>
      <c r="H4" s="1"/>
      <c r="I4" s="1"/>
      <c r="J4" s="1"/>
      <c r="K4" s="1"/>
    </row>
    <row r="5" spans="1:14" customFormat="1" x14ac:dyDescent="0.25">
      <c r="E5" s="1"/>
      <c r="F5" s="1"/>
      <c r="G5" s="2"/>
      <c r="H5" s="1"/>
      <c r="I5" s="1"/>
      <c r="J5" s="1"/>
      <c r="K5" s="1"/>
    </row>
    <row r="6" spans="1:14" customFormat="1" ht="15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4" customFormat="1" ht="18.75" x14ac:dyDescent="0.3">
      <c r="A7" s="4" t="s">
        <v>0</v>
      </c>
      <c r="B7" s="4"/>
      <c r="C7" s="4"/>
      <c r="D7" s="4"/>
      <c r="E7" s="4"/>
      <c r="F7" s="4"/>
      <c r="G7" s="4"/>
      <c r="H7" s="4"/>
      <c r="I7" s="4"/>
      <c r="J7" s="4"/>
      <c r="K7" s="5"/>
    </row>
    <row r="8" spans="1:14" customFormat="1" ht="15.75" x14ac:dyDescent="0.25">
      <c r="A8" s="6" t="s">
        <v>1</v>
      </c>
      <c r="B8" s="6"/>
      <c r="C8" s="6"/>
      <c r="D8" s="6"/>
      <c r="E8" s="6"/>
      <c r="F8" s="6"/>
      <c r="G8" s="6"/>
      <c r="H8" s="6"/>
      <c r="I8" s="6"/>
      <c r="J8" s="6"/>
      <c r="K8" s="7"/>
    </row>
    <row r="9" spans="1:14" customFormat="1" x14ac:dyDescent="0.25">
      <c r="A9" s="8" t="s">
        <v>2</v>
      </c>
      <c r="B9" s="8"/>
      <c r="C9" s="8"/>
      <c r="D9" s="8"/>
      <c r="E9" s="8"/>
      <c r="F9" s="8"/>
      <c r="G9" s="8"/>
      <c r="H9" s="8"/>
      <c r="I9" s="8"/>
      <c r="J9" s="8"/>
      <c r="K9" s="9"/>
    </row>
    <row r="10" spans="1:14" customFormat="1" x14ac:dyDescent="0.25">
      <c r="A10" s="10" t="s">
        <v>3</v>
      </c>
      <c r="B10" s="10"/>
      <c r="C10" s="10"/>
      <c r="D10" s="10"/>
      <c r="E10" s="10"/>
      <c r="F10" s="10"/>
      <c r="G10" s="10"/>
      <c r="H10" s="10"/>
      <c r="I10" s="10"/>
      <c r="J10" s="10"/>
      <c r="K10" s="11"/>
    </row>
    <row r="11" spans="1:14" ht="31.5" x14ac:dyDescent="0.25">
      <c r="B11" s="13"/>
      <c r="C11" s="13"/>
      <c r="D11" s="13"/>
      <c r="E11" s="13"/>
      <c r="F11" s="13"/>
      <c r="G11" s="14" t="s">
        <v>4</v>
      </c>
      <c r="H11" s="15"/>
      <c r="I11" s="15" t="s">
        <v>5</v>
      </c>
      <c r="J11" s="15"/>
      <c r="K11" s="13"/>
      <c r="L11" s="13"/>
      <c r="M11" s="13"/>
      <c r="N11" s="13"/>
    </row>
    <row r="12" spans="1:14" s="16" customFormat="1" ht="28.5" x14ac:dyDescent="0.2">
      <c r="B12" s="16" t="s">
        <v>6</v>
      </c>
      <c r="C12" s="17" t="s">
        <v>7</v>
      </c>
      <c r="D12" s="18"/>
      <c r="E12" s="17" t="s">
        <v>8</v>
      </c>
      <c r="F12" s="18"/>
      <c r="G12" s="19" t="s">
        <v>9</v>
      </c>
      <c r="H12" s="20"/>
      <c r="I12" s="20" t="s">
        <v>10</v>
      </c>
      <c r="J12" s="20"/>
    </row>
    <row r="13" spans="1:14" x14ac:dyDescent="0.25">
      <c r="B13" s="16" t="s">
        <v>11</v>
      </c>
      <c r="C13" s="21"/>
      <c r="D13" s="16"/>
    </row>
    <row r="14" spans="1:14" x14ac:dyDescent="0.25">
      <c r="B14" s="23" t="s">
        <v>12</v>
      </c>
      <c r="C14" s="24">
        <v>200075832.21999997</v>
      </c>
      <c r="D14" s="25"/>
      <c r="E14" s="24">
        <f>+'[1]balanza de comparacion '!K23</f>
        <v>418608150.29000002</v>
      </c>
      <c r="F14" s="26"/>
      <c r="G14" s="22">
        <f>+I14/C14</f>
        <v>1.0922474526043988</v>
      </c>
      <c r="I14" s="22">
        <f>+E14-C14</f>
        <v>218532318.07000005</v>
      </c>
      <c r="J14" s="22"/>
    </row>
    <row r="15" spans="1:14" x14ac:dyDescent="0.25">
      <c r="B15" s="23" t="s">
        <v>13</v>
      </c>
      <c r="C15" s="27">
        <v>2084577143.8299999</v>
      </c>
      <c r="D15" s="25"/>
      <c r="E15" s="27">
        <f>+'[1]balanza de comparacion '!K129</f>
        <v>1891285347.3999999</v>
      </c>
      <c r="F15" s="28"/>
      <c r="G15" s="22">
        <f>+I15/C15</f>
        <v>-9.2724702946164167E-2</v>
      </c>
      <c r="I15" s="22">
        <f>+E15-C15</f>
        <v>-193291796.43000007</v>
      </c>
      <c r="J15" s="22"/>
    </row>
    <row r="16" spans="1:14" x14ac:dyDescent="0.25">
      <c r="B16" s="23" t="s">
        <v>14</v>
      </c>
      <c r="C16" s="24">
        <v>105467303.64</v>
      </c>
      <c r="D16" s="25"/>
      <c r="E16" s="24">
        <f>+'[1]balanza de comparacion '!K149+'[1]balanza de comparacion '!F152</f>
        <v>87084364.890000001</v>
      </c>
      <c r="F16" s="26"/>
      <c r="G16" s="22">
        <f>+I16/C16</f>
        <v>-0.17429988361841464</v>
      </c>
      <c r="I16" s="22">
        <f>+E16-C16</f>
        <v>-18382938.75</v>
      </c>
      <c r="J16" s="22"/>
      <c r="K16" s="21"/>
      <c r="L16" s="29"/>
    </row>
    <row r="17" spans="2:13" x14ac:dyDescent="0.25">
      <c r="B17" s="16" t="s">
        <v>15</v>
      </c>
      <c r="C17" s="30">
        <v>2390120279.6899996</v>
      </c>
      <c r="D17" s="31"/>
      <c r="E17" s="30">
        <f>SUM(E14:E16)</f>
        <v>2396977862.5799999</v>
      </c>
      <c r="F17" s="32"/>
      <c r="G17" s="22">
        <f>+I17/C17</f>
        <v>2.8691371510766719E-3</v>
      </c>
      <c r="I17" s="22">
        <f>+E17-C17</f>
        <v>6857582.8900003433</v>
      </c>
      <c r="J17" s="22"/>
      <c r="K17" s="21"/>
      <c r="M17" s="33"/>
    </row>
    <row r="18" spans="2:13" ht="7.5" customHeight="1" x14ac:dyDescent="0.25">
      <c r="B18" s="34"/>
      <c r="C18" s="21"/>
      <c r="D18" s="35"/>
      <c r="H18" s="22"/>
      <c r="K18" s="21"/>
    </row>
    <row r="19" spans="2:13" x14ac:dyDescent="0.25">
      <c r="B19" s="16" t="s">
        <v>16</v>
      </c>
      <c r="C19" s="21"/>
      <c r="D19" s="31"/>
    </row>
    <row r="20" spans="2:13" x14ac:dyDescent="0.25">
      <c r="B20" s="23" t="s">
        <v>17</v>
      </c>
      <c r="C20" s="36">
        <v>174289942.94</v>
      </c>
      <c r="D20" s="25"/>
      <c r="E20" s="36">
        <f>+'[1]balanza de comparacion '!F153</f>
        <v>174289942.94</v>
      </c>
      <c r="G20" s="22">
        <f t="shared" ref="G20:G28" si="0">+I20/C20</f>
        <v>0</v>
      </c>
      <c r="I20" s="22">
        <f t="shared" ref="I20:I28" si="1">+E20-C20</f>
        <v>0</v>
      </c>
      <c r="J20" s="22"/>
    </row>
    <row r="21" spans="2:13" x14ac:dyDescent="0.25">
      <c r="B21" s="23" t="s">
        <v>18</v>
      </c>
      <c r="C21" s="36">
        <v>441309326.76999998</v>
      </c>
      <c r="D21" s="25"/>
      <c r="E21" s="36">
        <f>+'[1]balanza de comparacion '!F162+'[1]balanza de comparacion '!F165+'[1]balanza de comparacion '!F170+'[1]balanza de comparacion '!F176+'[1]balanza de comparacion '!F167+'[1]balanza de comparacion '!F179</f>
        <v>441309326.76999998</v>
      </c>
      <c r="G21" s="22">
        <f t="shared" si="0"/>
        <v>0</v>
      </c>
      <c r="I21" s="22">
        <f t="shared" si="1"/>
        <v>0</v>
      </c>
      <c r="J21" s="22"/>
    </row>
    <row r="22" spans="2:13" x14ac:dyDescent="0.25">
      <c r="B22" s="23" t="s">
        <v>19</v>
      </c>
      <c r="C22" s="36">
        <v>4859190</v>
      </c>
      <c r="D22" s="25"/>
      <c r="E22" s="36">
        <f>+'[1]balanza de comparacion '!F177</f>
        <v>4859190</v>
      </c>
      <c r="G22" s="22">
        <f t="shared" si="0"/>
        <v>0</v>
      </c>
      <c r="I22" s="22">
        <f>+E22-C22</f>
        <v>0</v>
      </c>
      <c r="J22" s="22"/>
    </row>
    <row r="23" spans="2:13" x14ac:dyDescent="0.25">
      <c r="B23" s="23" t="s">
        <v>20</v>
      </c>
      <c r="C23" s="36">
        <v>89277038.350000009</v>
      </c>
      <c r="D23" s="25"/>
      <c r="E23" s="36">
        <f>+'[1]balanza de comparacion '!F157+'[1]balanza de comparacion '!F160+'[1]balanza de comparacion '!F164+'[1]balanza de comparacion '!F169+'[1]balanza de comparacion '!F171+'[1]balanza de comparacion '!F175+'[1]balanza de comparacion '!F178+'[1]balanza de comparacion '!F161+'[1]balanza de comparacion '!F180</f>
        <v>89328958.350000009</v>
      </c>
      <c r="G23" s="22">
        <f t="shared" si="0"/>
        <v>5.8156051051395561E-4</v>
      </c>
      <c r="I23" s="22">
        <f t="shared" si="1"/>
        <v>51920</v>
      </c>
      <c r="J23" s="22"/>
    </row>
    <row r="24" spans="2:13" x14ac:dyDescent="0.25">
      <c r="B24" s="23" t="s">
        <v>21</v>
      </c>
      <c r="C24" s="36">
        <v>122939407.87000002</v>
      </c>
      <c r="D24" s="25"/>
      <c r="E24" s="36">
        <f>+'[1]balanza de comparacion '!F154+'[1]balanza de comparacion '!F155+'[1]balanza de comparacion '!F156+'[1]balanza de comparacion '!F158+'[1]balanza de comparacion '!F159+'[1]balanza de comparacion '!F163+'[1]balanza de comparacion '!F166+'[1]balanza de comparacion '!F168+'[1]balanza de comparacion '!F172+'[1]balanza de comparacion '!F173</f>
        <v>122939407.87000002</v>
      </c>
      <c r="G24" s="22">
        <f t="shared" si="0"/>
        <v>0</v>
      </c>
      <c r="I24" s="22">
        <f t="shared" si="1"/>
        <v>0</v>
      </c>
      <c r="J24" s="22"/>
    </row>
    <row r="25" spans="2:13" x14ac:dyDescent="0.25">
      <c r="B25" s="23" t="s">
        <v>22</v>
      </c>
      <c r="C25" s="36">
        <v>3250891.75</v>
      </c>
      <c r="D25" s="25"/>
      <c r="E25" s="36">
        <f>+'[1]balanza de comparacion '!F182</f>
        <v>3250891.75</v>
      </c>
      <c r="G25" s="22">
        <f t="shared" si="0"/>
        <v>0</v>
      </c>
      <c r="I25" s="22">
        <f t="shared" si="1"/>
        <v>0</v>
      </c>
      <c r="J25" s="22"/>
    </row>
    <row r="26" spans="2:13" x14ac:dyDescent="0.25">
      <c r="B26" s="23" t="s">
        <v>23</v>
      </c>
      <c r="C26" s="36">
        <v>1076716.6000000001</v>
      </c>
      <c r="D26" s="25"/>
      <c r="E26" s="36">
        <f>+'[1]balanza de comparacion '!F174</f>
        <v>1076716.6000000001</v>
      </c>
      <c r="G26" s="22">
        <f t="shared" si="0"/>
        <v>0</v>
      </c>
      <c r="I26" s="22">
        <f t="shared" si="1"/>
        <v>0</v>
      </c>
      <c r="J26" s="22"/>
    </row>
    <row r="27" spans="2:13" x14ac:dyDescent="0.25">
      <c r="B27" s="23" t="s">
        <v>24</v>
      </c>
      <c r="C27" s="37">
        <v>-492634851.23000002</v>
      </c>
      <c r="D27" s="25"/>
      <c r="E27" s="37">
        <f>+-'[1]balanza de comparacion '!G181</f>
        <v>-494870104.00999999</v>
      </c>
      <c r="F27" s="38"/>
      <c r="G27" s="22">
        <f t="shared" si="0"/>
        <v>4.5373419570682843E-3</v>
      </c>
      <c r="I27" s="22">
        <f t="shared" si="1"/>
        <v>-2235252.7799999714</v>
      </c>
      <c r="J27" s="22"/>
    </row>
    <row r="28" spans="2:13" x14ac:dyDescent="0.25">
      <c r="B28" s="16" t="s">
        <v>25</v>
      </c>
      <c r="C28" s="39">
        <v>344367663.05000007</v>
      </c>
      <c r="D28" s="31"/>
      <c r="E28" s="39">
        <f>SUM(E20:E27)</f>
        <v>342184330.2700001</v>
      </c>
      <c r="F28" s="40"/>
      <c r="G28" s="22">
        <f t="shared" si="0"/>
        <v>-6.3401213710445421E-3</v>
      </c>
      <c r="I28" s="22">
        <f t="shared" si="1"/>
        <v>-2183332.7799999714</v>
      </c>
      <c r="J28" s="22"/>
    </row>
    <row r="29" spans="2:13" ht="7.5" customHeight="1" x14ac:dyDescent="0.25">
      <c r="B29" s="16"/>
      <c r="C29" s="21"/>
      <c r="D29" s="31"/>
      <c r="H29" s="22"/>
    </row>
    <row r="30" spans="2:13" x14ac:dyDescent="0.25">
      <c r="B30" s="16" t="s">
        <v>26</v>
      </c>
      <c r="C30" s="21"/>
      <c r="D30" s="31"/>
    </row>
    <row r="31" spans="2:13" x14ac:dyDescent="0.25">
      <c r="B31" s="23" t="s">
        <v>27</v>
      </c>
      <c r="C31" s="36">
        <v>65533701.890000001</v>
      </c>
      <c r="D31" s="25"/>
      <c r="E31" s="36">
        <f>+'[1]balanza de comparacion '!F183</f>
        <v>65533701.890000001</v>
      </c>
      <c r="G31" s="22">
        <f t="shared" ref="G31:G38" si="2">+I31/C31</f>
        <v>0</v>
      </c>
      <c r="I31" s="22">
        <f t="shared" ref="I31:I37" si="3">+E31-C31</f>
        <v>0</v>
      </c>
      <c r="J31" s="22"/>
    </row>
    <row r="32" spans="2:13" x14ac:dyDescent="0.25">
      <c r="B32" s="23" t="s">
        <v>28</v>
      </c>
      <c r="C32" s="36">
        <v>1688751.84</v>
      </c>
      <c r="D32" s="25"/>
      <c r="E32" s="36">
        <f>+'[1]balanza de comparacion '!F184</f>
        <v>3700369.53</v>
      </c>
      <c r="G32" s="22">
        <f t="shared" si="2"/>
        <v>1.1911860833264878</v>
      </c>
      <c r="I32" s="22">
        <f t="shared" si="3"/>
        <v>2011617.6899999997</v>
      </c>
      <c r="J32" s="22"/>
    </row>
    <row r="33" spans="2:12" x14ac:dyDescent="0.25">
      <c r="B33" s="23" t="s">
        <v>29</v>
      </c>
      <c r="C33" s="36">
        <v>0</v>
      </c>
      <c r="D33" s="25"/>
      <c r="E33" s="36">
        <v>0</v>
      </c>
      <c r="G33" s="22">
        <v>0</v>
      </c>
      <c r="I33" s="22">
        <f t="shared" si="3"/>
        <v>0</v>
      </c>
      <c r="J33" s="22"/>
    </row>
    <row r="34" spans="2:12" x14ac:dyDescent="0.25">
      <c r="B34" s="23" t="s">
        <v>30</v>
      </c>
      <c r="C34" s="36">
        <v>2904320</v>
      </c>
      <c r="D34" s="25"/>
      <c r="E34" s="36">
        <f>+'[1]balanza de comparacion '!F186</f>
        <v>2872320</v>
      </c>
      <c r="G34" s="22">
        <f t="shared" si="2"/>
        <v>-1.1018069634200088E-2</v>
      </c>
      <c r="I34" s="22">
        <f t="shared" si="3"/>
        <v>-32000</v>
      </c>
      <c r="J34" s="22"/>
    </row>
    <row r="35" spans="2:12" x14ac:dyDescent="0.25">
      <c r="B35" s="23" t="s">
        <v>31</v>
      </c>
      <c r="C35" s="21">
        <v>14410502.66</v>
      </c>
      <c r="D35" s="25"/>
      <c r="E35" s="21">
        <f>+'[1]balanza de comparacion '!F187</f>
        <v>14410502.66</v>
      </c>
      <c r="G35" s="22">
        <f t="shared" si="2"/>
        <v>0</v>
      </c>
      <c r="I35" s="22">
        <f t="shared" si="3"/>
        <v>0</v>
      </c>
      <c r="J35" s="22"/>
    </row>
    <row r="36" spans="2:12" x14ac:dyDescent="0.25">
      <c r="B36" s="23" t="s">
        <v>32</v>
      </c>
      <c r="C36" s="21">
        <v>110795.14</v>
      </c>
      <c r="D36" s="25"/>
      <c r="E36" s="21">
        <f>+'[1]balanza de comparacion '!F188</f>
        <v>100846.95</v>
      </c>
      <c r="G36" s="22">
        <v>0</v>
      </c>
      <c r="I36" s="22">
        <f t="shared" si="3"/>
        <v>-9948.1900000000023</v>
      </c>
      <c r="J36" s="22"/>
    </row>
    <row r="37" spans="2:12" x14ac:dyDescent="0.25">
      <c r="B37" s="16" t="s">
        <v>33</v>
      </c>
      <c r="C37" s="41">
        <v>84648071.530000001</v>
      </c>
      <c r="D37" s="31"/>
      <c r="E37" s="41">
        <f>SUM(E31:E36)</f>
        <v>86617741.030000001</v>
      </c>
      <c r="F37" s="41"/>
      <c r="G37" s="22">
        <f t="shared" si="2"/>
        <v>2.3268923489910012E-2</v>
      </c>
      <c r="I37" s="22">
        <f t="shared" si="3"/>
        <v>1969669.5</v>
      </c>
      <c r="J37" s="22"/>
    </row>
    <row r="38" spans="2:12" ht="15.75" thickBot="1" x14ac:dyDescent="0.3">
      <c r="B38" s="16" t="s">
        <v>34</v>
      </c>
      <c r="C38" s="42">
        <v>2819136014.27</v>
      </c>
      <c r="D38" s="31"/>
      <c r="E38" s="42">
        <f>+E17+E28+E37</f>
        <v>2825779933.8800001</v>
      </c>
      <c r="F38" s="43"/>
      <c r="G38" s="22">
        <f t="shared" si="2"/>
        <v>2.356721909255074E-3</v>
      </c>
      <c r="I38" s="22">
        <f>+E38-C38</f>
        <v>6643919.6100001335</v>
      </c>
      <c r="J38" s="22"/>
    </row>
    <row r="39" spans="2:12" ht="7.5" customHeight="1" thickTop="1" x14ac:dyDescent="0.25">
      <c r="B39" s="34"/>
      <c r="C39" s="21"/>
      <c r="D39" s="35"/>
      <c r="I39" s="22"/>
      <c r="J39" s="22"/>
    </row>
    <row r="40" spans="2:12" s="16" customFormat="1" ht="14.25" x14ac:dyDescent="0.2">
      <c r="B40" s="16" t="s">
        <v>35</v>
      </c>
      <c r="C40" s="41"/>
      <c r="D40" s="31"/>
      <c r="E40" s="41"/>
      <c r="F40" s="41"/>
      <c r="G40" s="31"/>
    </row>
    <row r="41" spans="2:12" s="16" customFormat="1" ht="14.25" x14ac:dyDescent="0.2">
      <c r="B41" s="16" t="s">
        <v>36</v>
      </c>
      <c r="C41" s="41"/>
      <c r="D41" s="31"/>
      <c r="E41" s="41"/>
      <c r="F41" s="41"/>
      <c r="G41" s="31"/>
    </row>
    <row r="42" spans="2:12" s="16" customFormat="1" x14ac:dyDescent="0.25">
      <c r="B42" s="12" t="s">
        <v>37</v>
      </c>
      <c r="C42" s="21">
        <v>554928631.30999994</v>
      </c>
      <c r="D42" s="22"/>
      <c r="E42" s="21">
        <f>+'[1]balanza de comparacion '!G189</f>
        <v>526891260.85000002</v>
      </c>
      <c r="F42" s="21"/>
      <c r="G42" s="22">
        <f>+I42/C42</f>
        <v>-5.052428164287201E-2</v>
      </c>
      <c r="H42" s="12"/>
      <c r="I42" s="22">
        <f t="shared" ref="I42:I47" si="4">+E42-C42</f>
        <v>-28037370.459999919</v>
      </c>
      <c r="J42" s="22"/>
    </row>
    <row r="43" spans="2:12" s="16" customFormat="1" x14ac:dyDescent="0.25">
      <c r="B43" s="12" t="s">
        <v>38</v>
      </c>
      <c r="C43" s="21">
        <v>1713913.97</v>
      </c>
      <c r="D43" s="22"/>
      <c r="E43" s="21">
        <f>+'[1]balanza de comparacion '!G208+'[1]balanza de comparacion '!G190</f>
        <v>1371713.97</v>
      </c>
      <c r="F43" s="21"/>
      <c r="G43" s="22">
        <f>+I43/C43</f>
        <v>-0.19965996309604736</v>
      </c>
      <c r="H43" s="12"/>
      <c r="I43" s="22">
        <f>+E43-C43</f>
        <v>-342200</v>
      </c>
      <c r="J43" s="22"/>
      <c r="K43" s="31"/>
      <c r="L43" s="31"/>
    </row>
    <row r="44" spans="2:12" s="16" customFormat="1" x14ac:dyDescent="0.25">
      <c r="B44" s="12" t="s">
        <v>39</v>
      </c>
      <c r="C44" s="21">
        <v>0</v>
      </c>
      <c r="D44" s="22"/>
      <c r="E44" s="21">
        <f>+'[1]balanza de comparacion '!G196</f>
        <v>0</v>
      </c>
      <c r="F44" s="21"/>
      <c r="G44" s="22">
        <v>0</v>
      </c>
      <c r="H44" s="12"/>
      <c r="I44" s="22">
        <f t="shared" si="4"/>
        <v>0</v>
      </c>
      <c r="J44" s="22"/>
    </row>
    <row r="45" spans="2:12" s="16" customFormat="1" x14ac:dyDescent="0.25">
      <c r="B45" s="12" t="s">
        <v>40</v>
      </c>
      <c r="C45" s="21">
        <v>1620753.63</v>
      </c>
      <c r="D45" s="22"/>
      <c r="E45" s="21">
        <f>+'[1]balanza de comparacion '!G200</f>
        <v>1620753.63</v>
      </c>
      <c r="F45" s="21"/>
      <c r="G45" s="22">
        <f>+I45/C45</f>
        <v>0</v>
      </c>
      <c r="H45" s="12"/>
      <c r="I45" s="22">
        <f t="shared" si="4"/>
        <v>0</v>
      </c>
      <c r="J45" s="22"/>
    </row>
    <row r="46" spans="2:12" s="16" customFormat="1" x14ac:dyDescent="0.25">
      <c r="B46" s="12" t="s">
        <v>41</v>
      </c>
      <c r="C46" s="21">
        <v>1194805.27</v>
      </c>
      <c r="D46" s="22"/>
      <c r="E46" s="21">
        <f>+'[1]balanza de comparacion '!G201</f>
        <v>1194805.27</v>
      </c>
      <c r="F46" s="21"/>
      <c r="G46" s="22">
        <f>+I46/C46</f>
        <v>0</v>
      </c>
      <c r="H46" s="12"/>
      <c r="I46" s="22">
        <f t="shared" si="4"/>
        <v>0</v>
      </c>
      <c r="J46" s="22"/>
    </row>
    <row r="47" spans="2:12" s="16" customFormat="1" x14ac:dyDescent="0.25">
      <c r="B47" s="12" t="s">
        <v>42</v>
      </c>
      <c r="C47" s="21">
        <v>3366568.03</v>
      </c>
      <c r="D47" s="22"/>
      <c r="E47" s="21">
        <f>+'[1]balanza de comparacion '!G206</f>
        <v>3366568.03</v>
      </c>
      <c r="F47" s="21"/>
      <c r="G47" s="22">
        <f>+I47/C47</f>
        <v>0</v>
      </c>
      <c r="H47" s="12"/>
      <c r="I47" s="22">
        <f t="shared" si="4"/>
        <v>0</v>
      </c>
      <c r="J47" s="22"/>
    </row>
    <row r="48" spans="2:12" s="16" customFormat="1" x14ac:dyDescent="0.25">
      <c r="B48" s="12" t="s">
        <v>43</v>
      </c>
      <c r="C48" s="21">
        <v>203345506.27000001</v>
      </c>
      <c r="D48" s="22"/>
      <c r="E48" s="21">
        <f>+'[1]balanza de comparacion '!G207+'[1]balanza de comparacion '!G204</f>
        <v>289239122.85000002</v>
      </c>
      <c r="F48" s="21"/>
      <c r="G48" s="22">
        <f>+I48/C48</f>
        <v>0.42240233460557214</v>
      </c>
      <c r="H48" s="12"/>
      <c r="I48" s="22">
        <f>+E48-C48</f>
        <v>85893616.580000013</v>
      </c>
      <c r="J48" s="22"/>
    </row>
    <row r="49" spans="1:12" x14ac:dyDescent="0.25">
      <c r="B49" s="16" t="s">
        <v>44</v>
      </c>
      <c r="C49" s="44">
        <v>766170178.4799999</v>
      </c>
      <c r="D49" s="31"/>
      <c r="E49" s="44">
        <f>SUM(E42:E48)</f>
        <v>823684224.60000002</v>
      </c>
      <c r="F49" s="43"/>
      <c r="G49" s="22">
        <f>+I49/C49</f>
        <v>7.5066933868532804E-2</v>
      </c>
      <c r="I49" s="22">
        <f>+E49-C49</f>
        <v>57514046.120000124</v>
      </c>
      <c r="J49" s="22"/>
    </row>
    <row r="50" spans="1:12" s="16" customFormat="1" ht="7.5" customHeight="1" x14ac:dyDescent="0.2">
      <c r="C50" s="31"/>
      <c r="D50" s="31"/>
      <c r="E50" s="31"/>
      <c r="G50" s="31"/>
    </row>
    <row r="51" spans="1:12" s="16" customFormat="1" x14ac:dyDescent="0.25">
      <c r="B51" s="16" t="s">
        <v>45</v>
      </c>
      <c r="C51" s="43"/>
      <c r="D51" s="31"/>
      <c r="E51" s="43"/>
      <c r="F51" s="43"/>
      <c r="G51" s="22"/>
      <c r="H51" s="12"/>
    </row>
    <row r="52" spans="1:12" s="16" customFormat="1" x14ac:dyDescent="0.25">
      <c r="B52" s="12" t="s">
        <v>46</v>
      </c>
      <c r="C52" s="45">
        <v>0</v>
      </c>
      <c r="D52" s="22"/>
      <c r="E52" s="45">
        <v>0</v>
      </c>
      <c r="F52" s="46"/>
      <c r="G52" s="22">
        <v>0</v>
      </c>
      <c r="H52" s="12"/>
      <c r="I52" s="22">
        <f>+E52-C52</f>
        <v>0</v>
      </c>
      <c r="J52" s="22"/>
    </row>
    <row r="53" spans="1:12" s="16" customFormat="1" x14ac:dyDescent="0.25">
      <c r="B53" s="16" t="s">
        <v>47</v>
      </c>
      <c r="C53" s="47">
        <v>0</v>
      </c>
      <c r="D53" s="31"/>
      <c r="E53" s="47">
        <f>+E52</f>
        <v>0</v>
      </c>
      <c r="F53" s="43"/>
      <c r="G53" s="22">
        <v>0</v>
      </c>
      <c r="H53" s="12"/>
      <c r="I53" s="22">
        <f>+E53-C53</f>
        <v>0</v>
      </c>
      <c r="J53" s="22"/>
    </row>
    <row r="54" spans="1:12" s="16" customFormat="1" x14ac:dyDescent="0.25">
      <c r="B54" s="16" t="s">
        <v>48</v>
      </c>
      <c r="C54" s="47">
        <v>766170178.4799999</v>
      </c>
      <c r="D54" s="31"/>
      <c r="E54" s="47">
        <f>+E49</f>
        <v>823684224.60000002</v>
      </c>
      <c r="F54" s="43"/>
      <c r="G54" s="22">
        <f>+I54/C54</f>
        <v>7.5066933868532804E-2</v>
      </c>
      <c r="H54" s="12"/>
      <c r="I54" s="22">
        <f>+E54-C54</f>
        <v>57514046.120000124</v>
      </c>
      <c r="J54" s="22"/>
    </row>
    <row r="55" spans="1:12" ht="7.5" customHeight="1" x14ac:dyDescent="0.25">
      <c r="B55" s="34"/>
      <c r="C55" s="21"/>
      <c r="D55" s="35"/>
    </row>
    <row r="56" spans="1:12" s="16" customFormat="1" ht="14.25" x14ac:dyDescent="0.2">
      <c r="B56" s="16" t="s">
        <v>49</v>
      </c>
      <c r="C56" s="41"/>
      <c r="D56" s="31"/>
      <c r="E56" s="41"/>
      <c r="F56" s="41"/>
      <c r="G56" s="31"/>
    </row>
    <row r="57" spans="1:12" x14ac:dyDescent="0.25">
      <c r="B57" s="23" t="s">
        <v>50</v>
      </c>
      <c r="C57" s="21">
        <v>7518717.21</v>
      </c>
      <c r="D57" s="25"/>
      <c r="E57" s="21">
        <f>+'[1]balanza de comprobacion post ci'!G188</f>
        <v>7518717.21</v>
      </c>
      <c r="G57" s="22">
        <f>+I57/C57</f>
        <v>0</v>
      </c>
      <c r="I57" s="22">
        <f>+E57-C57</f>
        <v>0</v>
      </c>
      <c r="J57" s="22"/>
    </row>
    <row r="58" spans="1:12" x14ac:dyDescent="0.25">
      <c r="B58" s="23" t="s">
        <v>51</v>
      </c>
      <c r="C58" s="21">
        <v>1827130413.21</v>
      </c>
      <c r="D58" s="25"/>
      <c r="E58" s="21">
        <f>+'[1]balanza de comparacion '!G210+'[1]balanza de comparacion '!G212+'[1]balanza de comprobacion post ci'!G191+'[1]balanza de comprobacion post ci'!G192+'[1]balanza de comprobacion post ci'!G193</f>
        <v>1825924623.6900001</v>
      </c>
      <c r="G58" s="22">
        <f>+I58/C58</f>
        <v>-6.599362099619291E-4</v>
      </c>
      <c r="I58" s="22">
        <f>+E58-C58</f>
        <v>-1205789.5199999809</v>
      </c>
      <c r="J58" s="22"/>
      <c r="L58" s="22"/>
    </row>
    <row r="59" spans="1:12" x14ac:dyDescent="0.25">
      <c r="B59" s="23" t="s">
        <v>52</v>
      </c>
      <c r="C59" s="48">
        <v>218316705.36999953</v>
      </c>
      <c r="D59" s="25"/>
      <c r="E59" s="48">
        <f>+'[1]Estado de Resultados'!F230</f>
        <v>168652368.37999976</v>
      </c>
      <c r="F59" s="49"/>
      <c r="G59" s="22">
        <f>+I59/C59</f>
        <v>-0.22748757089307242</v>
      </c>
      <c r="I59" s="22">
        <f>+E59-C59</f>
        <v>-49664336.989999771</v>
      </c>
      <c r="J59" s="22"/>
      <c r="K59" s="50"/>
    </row>
    <row r="60" spans="1:12" s="16" customFormat="1" x14ac:dyDescent="0.25">
      <c r="B60" s="16" t="s">
        <v>53</v>
      </c>
      <c r="C60" s="47">
        <v>2052965835.7899995</v>
      </c>
      <c r="D60" s="31"/>
      <c r="E60" s="47">
        <f>SUM(E57:E59)</f>
        <v>2002095709.2799997</v>
      </c>
      <c r="F60" s="43"/>
      <c r="G60" s="22">
        <f>+I60/C60</f>
        <v>-2.4778847082189498E-2</v>
      </c>
      <c r="H60" s="12"/>
      <c r="I60" s="22">
        <f>+E60-C60</f>
        <v>-50870126.509999752</v>
      </c>
      <c r="J60" s="22"/>
    </row>
    <row r="61" spans="1:12" s="16" customFormat="1" ht="15.75" thickBot="1" x14ac:dyDescent="0.3">
      <c r="B61" s="16" t="s">
        <v>54</v>
      </c>
      <c r="C61" s="42">
        <v>2819136014.2699995</v>
      </c>
      <c r="D61" s="31"/>
      <c r="E61" s="42">
        <f>+E54+E60</f>
        <v>2825779933.8799996</v>
      </c>
      <c r="F61" s="43"/>
      <c r="G61" s="22">
        <f>+I61/C61</f>
        <v>2.3567219092550744E-3</v>
      </c>
      <c r="H61" s="12"/>
      <c r="I61" s="22">
        <f>+E61-C61</f>
        <v>6643919.6100001335</v>
      </c>
      <c r="J61" s="22"/>
      <c r="K61"/>
      <c r="L61" s="31"/>
    </row>
    <row r="62" spans="1:12" ht="15.75" thickTop="1" x14ac:dyDescent="0.25">
      <c r="E62" s="21" t="s">
        <v>55</v>
      </c>
    </row>
    <row r="63" spans="1:12" customFormat="1" x14ac:dyDescent="0.25">
      <c r="A63" s="51"/>
      <c r="B63" s="51"/>
      <c r="C63" s="51"/>
      <c r="D63" s="51"/>
      <c r="E63" s="51"/>
      <c r="F63" s="51"/>
      <c r="G63" s="52"/>
      <c r="H63" s="51"/>
      <c r="I63" s="51"/>
      <c r="J63" s="51"/>
      <c r="L63" s="53"/>
    </row>
    <row r="64" spans="1:12" customFormat="1" x14ac:dyDescent="0.25">
      <c r="A64" s="51"/>
      <c r="B64" s="12"/>
      <c r="C64" s="12"/>
      <c r="D64" s="12" t="s">
        <v>56</v>
      </c>
      <c r="E64" s="21"/>
      <c r="F64" s="21"/>
      <c r="G64" s="22"/>
      <c r="H64" s="12"/>
      <c r="I64" s="12"/>
      <c r="J64" s="51"/>
      <c r="L64" s="53"/>
    </row>
    <row r="65" spans="1:12" customFormat="1" x14ac:dyDescent="0.25">
      <c r="A65" s="54"/>
      <c r="B65" s="12"/>
      <c r="C65" s="12"/>
      <c r="D65" s="12"/>
      <c r="E65" s="21"/>
      <c r="F65" s="21"/>
      <c r="G65" s="22"/>
      <c r="H65" s="12"/>
      <c r="I65" s="12"/>
      <c r="J65" s="54"/>
      <c r="L65" s="53"/>
    </row>
    <row r="66" spans="1:12" customFormat="1" x14ac:dyDescent="0.25">
      <c r="A66" s="54"/>
      <c r="B66" s="55" t="s">
        <v>57</v>
      </c>
      <c r="C66" s="51"/>
      <c r="D66" s="51"/>
      <c r="E66" s="51"/>
      <c r="F66" s="56" t="s">
        <v>58</v>
      </c>
      <c r="G66" s="56"/>
      <c r="H66" s="56"/>
      <c r="I66" s="56"/>
      <c r="J66" s="54"/>
      <c r="L66" s="53"/>
    </row>
    <row r="67" spans="1:12" customFormat="1" x14ac:dyDescent="0.25">
      <c r="B67" s="57" t="s">
        <v>59</v>
      </c>
      <c r="C67" s="57"/>
      <c r="D67" s="57"/>
      <c r="E67" s="57"/>
      <c r="F67" s="58" t="s">
        <v>60</v>
      </c>
      <c r="G67" s="58"/>
      <c r="H67" s="58"/>
      <c r="I67" s="58"/>
      <c r="J67" s="1"/>
    </row>
    <row r="68" spans="1:12" customFormat="1" x14ac:dyDescent="0.25">
      <c r="B68" s="1"/>
      <c r="C68" s="1"/>
      <c r="D68" s="1"/>
      <c r="E68" s="1"/>
      <c r="F68" s="1"/>
      <c r="G68" s="2"/>
      <c r="H68" s="1"/>
      <c r="I68" s="1"/>
      <c r="J68" s="1"/>
    </row>
    <row r="69" spans="1:12" customFormat="1" x14ac:dyDescent="0.25">
      <c r="A69" s="59"/>
      <c r="B69" s="59"/>
      <c r="C69" s="59"/>
      <c r="D69" s="59"/>
      <c r="E69" s="59"/>
      <c r="F69" s="59"/>
      <c r="G69" s="59"/>
      <c r="H69" s="59"/>
      <c r="I69" s="59"/>
      <c r="J69" s="59"/>
    </row>
    <row r="70" spans="1:12" customFormat="1" x14ac:dyDescent="0.25">
      <c r="A70" s="59"/>
      <c r="B70" s="59"/>
      <c r="C70" s="59"/>
      <c r="D70" s="59"/>
      <c r="E70" s="59"/>
      <c r="F70" s="59"/>
      <c r="G70" s="59"/>
      <c r="H70" s="59"/>
      <c r="I70" s="59"/>
      <c r="J70" s="59"/>
    </row>
    <row r="71" spans="1:12" customFormat="1" x14ac:dyDescent="0.25">
      <c r="A71" s="60"/>
      <c r="B71" s="60"/>
      <c r="C71" s="60"/>
      <c r="D71" s="60"/>
      <c r="E71" s="60"/>
      <c r="F71" s="60"/>
      <c r="G71" s="60"/>
      <c r="H71" s="60"/>
      <c r="I71" s="60"/>
      <c r="J71" s="60"/>
    </row>
    <row r="74" spans="1:12" x14ac:dyDescent="0.25">
      <c r="E74" s="21" t="s">
        <v>55</v>
      </c>
    </row>
    <row r="78" spans="1:12" x14ac:dyDescent="0.25">
      <c r="H78" s="22"/>
    </row>
    <row r="79" spans="1:12" x14ac:dyDescent="0.25">
      <c r="H79" s="22"/>
    </row>
    <row r="80" spans="1:12" x14ac:dyDescent="0.25">
      <c r="H80" s="22" t="s">
        <v>55</v>
      </c>
    </row>
  </sheetData>
  <mergeCells count="10">
    <mergeCell ref="F67:I67"/>
    <mergeCell ref="A69:J69"/>
    <mergeCell ref="A70:J70"/>
    <mergeCell ref="A71:J71"/>
    <mergeCell ref="A6:J6"/>
    <mergeCell ref="A7:J7"/>
    <mergeCell ref="A8:J8"/>
    <mergeCell ref="A9:J9"/>
    <mergeCell ref="A10:J10"/>
    <mergeCell ref="F66:I6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2025-10-15T18:09:31Z</dcterms:created>
  <dcterms:modified xsi:type="dcterms:W3CDTF">2025-10-15T18:10:15Z</dcterms:modified>
</cp:coreProperties>
</file>