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AGOSTO\"/>
    </mc:Choice>
  </mc:AlternateContent>
  <bookViews>
    <workbookView xWindow="0" yWindow="0" windowWidth="20490" windowHeight="75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I59" i="1" s="1"/>
  <c r="G59" i="1" s="1"/>
  <c r="E58" i="1"/>
  <c r="I58" i="1" s="1"/>
  <c r="G58" i="1" s="1"/>
  <c r="E57" i="1"/>
  <c r="E60" i="1" s="1"/>
  <c r="I60" i="1" s="1"/>
  <c r="G60" i="1" s="1"/>
  <c r="E53" i="1"/>
  <c r="I53" i="1" s="1"/>
  <c r="I52" i="1"/>
  <c r="E48" i="1"/>
  <c r="I48" i="1" s="1"/>
  <c r="G48" i="1" s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E43" i="1"/>
  <c r="I43" i="1" s="1"/>
  <c r="G43" i="1" s="1"/>
  <c r="E42" i="1"/>
  <c r="E36" i="1"/>
  <c r="I36" i="1" s="1"/>
  <c r="E35" i="1"/>
  <c r="I35" i="1" s="1"/>
  <c r="G35" i="1" s="1"/>
  <c r="E34" i="1"/>
  <c r="I34" i="1" s="1"/>
  <c r="G34" i="1" s="1"/>
  <c r="I33" i="1"/>
  <c r="E32" i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G22" i="1" s="1"/>
  <c r="E21" i="1"/>
  <c r="I21" i="1" s="1"/>
  <c r="G21" i="1" s="1"/>
  <c r="E20" i="1"/>
  <c r="I20" i="1" s="1"/>
  <c r="G20" i="1" s="1"/>
  <c r="E16" i="1"/>
  <c r="I16" i="1" s="1"/>
  <c r="G16" i="1" s="1"/>
  <c r="E15" i="1"/>
  <c r="I15" i="1" s="1"/>
  <c r="G15" i="1" s="1"/>
  <c r="E14" i="1"/>
  <c r="I14" i="1" s="1"/>
  <c r="G14" i="1" s="1"/>
  <c r="E49" i="1" l="1"/>
  <c r="E37" i="1"/>
  <c r="I37" i="1" s="1"/>
  <c r="G37" i="1" s="1"/>
  <c r="E17" i="1"/>
  <c r="E54" i="1"/>
  <c r="I49" i="1"/>
  <c r="G49" i="1" s="1"/>
  <c r="I17" i="1"/>
  <c r="G17" i="1" s="1"/>
  <c r="I57" i="1"/>
  <c r="G57" i="1" s="1"/>
  <c r="E28" i="1"/>
  <c r="I28" i="1" s="1"/>
  <c r="G28" i="1" s="1"/>
  <c r="I32" i="1"/>
  <c r="G32" i="1" s="1"/>
  <c r="I42" i="1"/>
  <c r="G42" i="1" s="1"/>
  <c r="I54" i="1" l="1"/>
  <c r="G54" i="1" s="1"/>
  <c r="E61" i="1"/>
  <c r="E38" i="1"/>
  <c r="I38" i="1" s="1"/>
  <c r="G38" i="1" s="1"/>
  <c r="I61" i="1" l="1"/>
  <c r="G61" i="1" s="1"/>
</calcChain>
</file>

<file path=xl/sharedStrings.xml><?xml version="1.0" encoding="utf-8"?>
<sst xmlns="http://schemas.openxmlformats.org/spreadsheetml/2006/main" count="63" uniqueCount="61">
  <si>
    <t>COMEDORES ECONOMICOS DEL ESTADO</t>
  </si>
  <si>
    <t>BALANCE GENERAL</t>
  </si>
  <si>
    <t>AL 31 DE AGOSTO 2025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</si>
  <si>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</si>
  <si>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</si>
  <si>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</si>
  <si>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</si>
  <si>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JULIO 2025</t>
  </si>
  <si>
    <t>AGOSTO 2025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</si>
  <si>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</si>
  <si>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</si>
  <si>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</si>
  <si>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</si>
  <si>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</si>
  <si>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</si>
  <si>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</si>
  <si>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</si>
  <si>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</si>
  <si>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</si>
  <si>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</si>
  <si>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</si>
  <si>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</si>
  <si>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</si>
  <si>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</si>
  <si>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</si>
  <si>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</si>
  <si>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</si>
  <si>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</si>
  <si>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</si>
  <si>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</si>
  <si>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</si>
  <si>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</si>
  <si>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>Licencia de Software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</si>
  <si>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</si>
  <si>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</si>
  <si>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</si>
  <si>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</si>
  <si>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</si>
  <si>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</si>
  <si>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</si>
  <si>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</si>
  <si>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</si>
  <si>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</si>
  <si>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</si>
  <si>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</si>
  <si>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</si>
  <si>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</si>
  <si>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</si>
  <si>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</si>
  <si>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</si>
  <si>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</si>
  <si>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</si>
  <si>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</si>
  <si>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</si>
  <si>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</si>
  <si>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</si>
  <si>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 xml:space="preserve">  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</si>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</sst>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_);\(#,##0.00000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164" fontId="9" fillId="0" borderId="0" xfId="2" applyNumberFormat="1" applyFont="1"/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39" fontId="9" fillId="0" borderId="0" xfId="2" applyNumberFormat="1" applyFont="1"/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4" fontId="12" fillId="0" borderId="3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3" fontId="0" fillId="0" borderId="0" xfId="0" applyNumberFormat="1"/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0</xdr:rowOff>
    </xdr:from>
    <xdr:to>
      <xdr:col>1</xdr:col>
      <xdr:colOff>4038600</xdr:colOff>
      <xdr:row>67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363450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1</xdr:row>
      <xdr:rowOff>38100</xdr:rowOff>
    </xdr:from>
    <xdr:to>
      <xdr:col>4</xdr:col>
      <xdr:colOff>173752</xdr:colOff>
      <xdr:row>6</xdr:row>
      <xdr:rowOff>0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2286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70</xdr:row>
      <xdr:rowOff>9525</xdr:rowOff>
    </xdr:from>
    <xdr:to>
      <xdr:col>8</xdr:col>
      <xdr:colOff>723900</xdr:colOff>
      <xdr:row>74</xdr:row>
      <xdr:rowOff>123825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85850" y="13134975"/>
          <a:ext cx="683895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STEMA\ESTADOS%20FINANCIEROS%20AL%2031%20AGOS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3"/>
      <sheetName val="Hoja2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200075832.21999997</v>
          </cell>
        </row>
        <row r="129">
          <cell r="K129">
            <v>2084577143.8299999</v>
          </cell>
        </row>
        <row r="149">
          <cell r="K149">
            <v>105467303.64</v>
          </cell>
        </row>
        <row r="152">
          <cell r="F152">
            <v>0</v>
          </cell>
        </row>
        <row r="153">
          <cell r="F153">
            <v>174289942.94</v>
          </cell>
        </row>
        <row r="154">
          <cell r="F154">
            <v>74764696.140000001</v>
          </cell>
        </row>
        <row r="155">
          <cell r="F155">
            <v>23501450.850000001</v>
          </cell>
        </row>
        <row r="156">
          <cell r="F156">
            <v>2478900.7799999998</v>
          </cell>
        </row>
        <row r="157">
          <cell r="F157">
            <v>7573502.0099999998</v>
          </cell>
        </row>
        <row r="158">
          <cell r="F158">
            <v>1709277.49</v>
          </cell>
        </row>
        <row r="159">
          <cell r="F159">
            <v>11233166.560000001</v>
          </cell>
        </row>
        <row r="160">
          <cell r="F160">
            <v>2418360.89</v>
          </cell>
        </row>
        <row r="161">
          <cell r="F161">
            <v>185657.18</v>
          </cell>
        </row>
        <row r="162">
          <cell r="F162">
            <v>194297090.05000001</v>
          </cell>
        </row>
        <row r="163">
          <cell r="F163">
            <v>569282.9</v>
          </cell>
        </row>
        <row r="164">
          <cell r="F164">
            <v>29229774.02</v>
          </cell>
        </row>
        <row r="165">
          <cell r="F165">
            <v>220347463.94999999</v>
          </cell>
        </row>
        <row r="166">
          <cell r="F166">
            <v>351405.86</v>
          </cell>
        </row>
        <row r="167">
          <cell r="F167">
            <v>162376.43</v>
          </cell>
        </row>
        <row r="168">
          <cell r="F168">
            <v>1196402.26</v>
          </cell>
        </row>
        <row r="169">
          <cell r="F169">
            <v>3748421.51</v>
          </cell>
        </row>
        <row r="170">
          <cell r="F170">
            <v>233254.2</v>
          </cell>
        </row>
        <row r="171">
          <cell r="F171">
            <v>3663769.61</v>
          </cell>
        </row>
        <row r="172">
          <cell r="F172">
            <v>2014899.76</v>
          </cell>
        </row>
        <row r="173">
          <cell r="F173">
            <v>5119925.2699999996</v>
          </cell>
        </row>
        <row r="174">
          <cell r="F174">
            <v>1076716.6000000001</v>
          </cell>
        </row>
        <row r="175">
          <cell r="F175">
            <v>18158963.199999999</v>
          </cell>
        </row>
        <row r="176">
          <cell r="F176">
            <v>25366442.140000001</v>
          </cell>
        </row>
        <row r="177">
          <cell r="F177">
            <v>4859190</v>
          </cell>
        </row>
        <row r="178">
          <cell r="F178">
            <v>24218249.920000002</v>
          </cell>
        </row>
        <row r="179">
          <cell r="F179">
            <v>902700</v>
          </cell>
        </row>
        <row r="180">
          <cell r="F180">
            <v>80340.009999999995</v>
          </cell>
        </row>
        <row r="181">
          <cell r="G181">
            <v>492634851.23000002</v>
          </cell>
        </row>
        <row r="182">
          <cell r="F182">
            <v>3250891.75</v>
          </cell>
        </row>
        <row r="183">
          <cell r="F183">
            <v>65533701.890000001</v>
          </cell>
        </row>
        <row r="184">
          <cell r="F184">
            <v>1688751.84</v>
          </cell>
        </row>
        <row r="186">
          <cell r="F186">
            <v>2904320</v>
          </cell>
        </row>
        <row r="187">
          <cell r="F187">
            <v>14410502.66</v>
          </cell>
        </row>
        <row r="188">
          <cell r="F188">
            <v>110795.14</v>
          </cell>
        </row>
        <row r="189">
          <cell r="G189">
            <v>554928631.30999994</v>
          </cell>
        </row>
        <row r="190">
          <cell r="G190">
            <v>1713913.97</v>
          </cell>
        </row>
        <row r="196">
          <cell r="G196">
            <v>0</v>
          </cell>
        </row>
        <row r="200">
          <cell r="G200">
            <v>1620753.63</v>
          </cell>
        </row>
        <row r="201">
          <cell r="G201">
            <v>1194805.27</v>
          </cell>
        </row>
        <row r="204">
          <cell r="G204">
            <v>203318800.08000001</v>
          </cell>
        </row>
        <row r="206">
          <cell r="G206">
            <v>3366568.03</v>
          </cell>
        </row>
        <row r="207">
          <cell r="G207">
            <v>26706.19</v>
          </cell>
        </row>
        <row r="208">
          <cell r="G208">
            <v>0</v>
          </cell>
        </row>
        <row r="210">
          <cell r="G210">
            <v>1809330146.1900001</v>
          </cell>
        </row>
      </sheetData>
      <sheetData sheetId="1"/>
      <sheetData sheetId="2"/>
      <sheetData sheetId="3"/>
      <sheetData sheetId="4">
        <row r="188">
          <cell r="G188">
            <v>7518717.21</v>
          </cell>
        </row>
        <row r="191">
          <cell r="G191">
            <v>0</v>
          </cell>
        </row>
        <row r="192">
          <cell r="G192">
            <v>14833673.74</v>
          </cell>
        </row>
        <row r="193">
          <cell r="G193">
            <v>2966593.28</v>
          </cell>
        </row>
      </sheetData>
      <sheetData sheetId="5">
        <row r="231">
          <cell r="F231">
            <v>218316705.36999953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0"/>
  <sheetViews>
    <sheetView tabSelected="1" topLeftCell="A55" workbookViewId="0">
      <selection activeCell="K64" sqref="K64"/>
    </sheetView>
  </sheetViews>
  <sheetFormatPr baseColWidth="10" defaultColWidth="9" defaultRowHeight="15" x14ac:dyDescent="0.25"/>
  <cols>
    <col min="1" max="1" width="14.28515625" style="8" customWidth="1"/>
    <col min="2" max="2" width="39.28515625" style="8" bestFit="1" customWidth="1"/>
    <col min="3" max="3" width="17.140625" style="8" bestFit="1" customWidth="1"/>
    <col min="4" max="4" width="2.7109375" style="8" bestFit="1" customWidth="1"/>
    <col min="5" max="5" width="17.140625" style="17" bestFit="1" customWidth="1"/>
    <col min="6" max="6" width="2.85546875" style="17" customWidth="1"/>
    <col min="7" max="7" width="13" style="18" bestFit="1" customWidth="1"/>
    <col min="8" max="8" width="1.5703125" style="8" bestFit="1" customWidth="1"/>
    <col min="9" max="9" width="14.140625" style="8" bestFit="1" customWidth="1"/>
    <col min="10" max="10" width="14.28515625" style="8" customWidth="1"/>
    <col min="11" max="11" width="18.5703125" style="8" bestFit="1" customWidth="1"/>
    <col min="12" max="12" width="10.42578125" style="8" bestFit="1" customWidth="1"/>
    <col min="13" max="16384" width="9" style="8"/>
  </cols>
  <sheetData>
    <row r="2" spans="1:13" customFormat="1" x14ac:dyDescent="0.25">
      <c r="E2" s="1"/>
      <c r="F2" s="1"/>
      <c r="G2" s="2"/>
      <c r="H2" s="1"/>
      <c r="I2" s="1"/>
      <c r="J2" s="1"/>
    </row>
    <row r="3" spans="1:13" customFormat="1" x14ac:dyDescent="0.25">
      <c r="E3" s="1"/>
      <c r="F3" s="1"/>
      <c r="G3" s="2"/>
      <c r="H3" s="1"/>
      <c r="I3" s="1"/>
      <c r="J3" s="1"/>
    </row>
    <row r="4" spans="1:13" customFormat="1" x14ac:dyDescent="0.25">
      <c r="E4" s="1"/>
      <c r="F4" s="1"/>
      <c r="G4" s="2"/>
      <c r="H4" s="1"/>
      <c r="I4" s="1"/>
      <c r="J4" s="1"/>
    </row>
    <row r="5" spans="1:13" customFormat="1" x14ac:dyDescent="0.25">
      <c r="E5" s="1"/>
      <c r="F5" s="1"/>
      <c r="G5" s="2"/>
      <c r="H5" s="1"/>
      <c r="I5" s="1"/>
      <c r="J5" s="1"/>
    </row>
    <row r="6" spans="1:13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3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</row>
    <row r="8" spans="1:13" customFormat="1" ht="15.75" x14ac:dyDescent="0.25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</row>
    <row r="9" spans="1:13" customFormat="1" x14ac:dyDescent="0.25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3" customFormat="1" x14ac:dyDescent="0.25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3" ht="31.5" x14ac:dyDescent="0.25">
      <c r="B11" s="9"/>
      <c r="C11" s="9"/>
      <c r="D11" s="9"/>
      <c r="E11" s="9"/>
      <c r="F11" s="9"/>
      <c r="G11" s="10" t="s">
        <v>4</v>
      </c>
      <c r="H11" s="11"/>
      <c r="I11" s="11" t="s">
        <v>5</v>
      </c>
      <c r="J11" s="11"/>
      <c r="K11" s="9"/>
      <c r="L11" s="9"/>
      <c r="M11" s="9"/>
    </row>
    <row r="12" spans="1:13" s="12" customFormat="1" ht="14.25" x14ac:dyDescent="0.2">
      <c r="B12" s="12" t="s">
        <v>6</v>
      </c>
      <c r="C12" s="13" t="s">
        <v>7</v>
      </c>
      <c r="D12" s="14"/>
      <c r="E12" s="13" t="s">
        <v>8</v>
      </c>
      <c r="F12" s="14"/>
      <c r="G12" s="15" t="s">
        <v>9</v>
      </c>
      <c r="H12" s="16"/>
      <c r="I12" s="16" t="s">
        <v>10</v>
      </c>
      <c r="J12" s="16"/>
    </row>
    <row r="13" spans="1:13" x14ac:dyDescent="0.25">
      <c r="B13" s="12" t="s">
        <v>11</v>
      </c>
      <c r="C13" s="17"/>
      <c r="D13" s="12"/>
    </row>
    <row r="14" spans="1:13" x14ac:dyDescent="0.25">
      <c r="B14" s="19" t="s">
        <v>12</v>
      </c>
      <c r="C14" s="20">
        <v>215128909.05000001</v>
      </c>
      <c r="D14" s="21"/>
      <c r="E14" s="20">
        <f>+'[1]balanza de comparacion '!K23</f>
        <v>200075832.21999997</v>
      </c>
      <c r="F14" s="22"/>
      <c r="G14" s="18">
        <f>+I14/C14</f>
        <v>-6.9972357022930032E-2</v>
      </c>
      <c r="I14" s="18">
        <f>+E14-C14</f>
        <v>-15053076.830000043</v>
      </c>
      <c r="J14" s="18"/>
    </row>
    <row r="15" spans="1:13" x14ac:dyDescent="0.25">
      <c r="B15" s="19" t="s">
        <v>13</v>
      </c>
      <c r="C15" s="23">
        <v>2083694646.3299999</v>
      </c>
      <c r="D15" s="21"/>
      <c r="E15" s="23">
        <f>+'[1]balanza de comparacion '!K129</f>
        <v>2084577143.8299999</v>
      </c>
      <c r="F15" s="24"/>
      <c r="G15" s="18">
        <f>+I15/C15</f>
        <v>4.2352534789794565E-4</v>
      </c>
      <c r="I15" s="18">
        <f>+E15-C15</f>
        <v>882497.5</v>
      </c>
      <c r="J15" s="18"/>
    </row>
    <row r="16" spans="1:13" x14ac:dyDescent="0.25">
      <c r="B16" s="19" t="s">
        <v>14</v>
      </c>
      <c r="C16" s="20">
        <v>117945688.2</v>
      </c>
      <c r="D16" s="21"/>
      <c r="E16" s="20">
        <f>+'[1]balanza de comparacion '!K149+'[1]balanza de comparacion '!F152</f>
        <v>105467303.64</v>
      </c>
      <c r="F16" s="22"/>
      <c r="G16" s="18">
        <f>+I16/C16</f>
        <v>-0.1057977171563954</v>
      </c>
      <c r="I16" s="18">
        <f>+E16-C16</f>
        <v>-12478384.560000002</v>
      </c>
      <c r="J16" s="18"/>
      <c r="K16" s="25"/>
    </row>
    <row r="17" spans="2:12" x14ac:dyDescent="0.25">
      <c r="B17" s="12" t="s">
        <v>15</v>
      </c>
      <c r="C17" s="26">
        <v>2416769243.5799999</v>
      </c>
      <c r="D17" s="27"/>
      <c r="E17" s="26">
        <f>SUM(E14:E16)</f>
        <v>2390120279.6899996</v>
      </c>
      <c r="F17" s="28"/>
      <c r="G17" s="18">
        <f>+I17/C17</f>
        <v>-1.1026689437062181E-2</v>
      </c>
      <c r="I17" s="18">
        <f>+E17-C17</f>
        <v>-26648963.890000343</v>
      </c>
      <c r="J17" s="18"/>
      <c r="L17" s="29"/>
    </row>
    <row r="18" spans="2:12" ht="7.5" customHeight="1" x14ac:dyDescent="0.25">
      <c r="B18" s="30"/>
      <c r="C18" s="17"/>
      <c r="D18" s="31"/>
      <c r="H18" s="18"/>
    </row>
    <row r="19" spans="2:12" x14ac:dyDescent="0.25">
      <c r="B19" s="12" t="s">
        <v>16</v>
      </c>
      <c r="C19" s="17"/>
      <c r="D19" s="27"/>
    </row>
    <row r="20" spans="2:12" x14ac:dyDescent="0.25">
      <c r="B20" s="19" t="s">
        <v>17</v>
      </c>
      <c r="C20" s="32">
        <v>174289942.94</v>
      </c>
      <c r="D20" s="21"/>
      <c r="E20" s="32">
        <f>+'[1]balanza de comparacion '!F153</f>
        <v>174289942.94</v>
      </c>
      <c r="G20" s="18">
        <f t="shared" ref="G20:G28" si="0">+I20/C20</f>
        <v>0</v>
      </c>
      <c r="I20" s="18">
        <f t="shared" ref="I20:I28" si="1">+E20-C20</f>
        <v>0</v>
      </c>
      <c r="J20" s="18"/>
    </row>
    <row r="21" spans="2:12" x14ac:dyDescent="0.25">
      <c r="B21" s="19" t="s">
        <v>18</v>
      </c>
      <c r="C21" s="32">
        <v>441309326.76999998</v>
      </c>
      <c r="D21" s="21"/>
      <c r="E21" s="32">
        <f>+'[1]balanza de comparacion '!F162+'[1]balanza de comparacion '!F165+'[1]balanza de comparacion '!F170+'[1]balanza de comparacion '!F176+'[1]balanza de comparacion '!F167+'[1]balanza de comparacion '!F179</f>
        <v>441309326.76999998</v>
      </c>
      <c r="G21" s="18">
        <f t="shared" si="0"/>
        <v>0</v>
      </c>
      <c r="I21" s="18">
        <f t="shared" si="1"/>
        <v>0</v>
      </c>
      <c r="J21" s="18"/>
    </row>
    <row r="22" spans="2:12" x14ac:dyDescent="0.25">
      <c r="B22" s="19" t="s">
        <v>19</v>
      </c>
      <c r="C22" s="32">
        <v>4859190</v>
      </c>
      <c r="D22" s="21"/>
      <c r="E22" s="32">
        <f>+'[1]balanza de comparacion '!F177</f>
        <v>4859190</v>
      </c>
      <c r="G22" s="18">
        <f t="shared" si="0"/>
        <v>0</v>
      </c>
      <c r="I22" s="18">
        <f>+E22-C22</f>
        <v>0</v>
      </c>
      <c r="J22" s="18"/>
    </row>
    <row r="23" spans="2:12" x14ac:dyDescent="0.25">
      <c r="B23" s="19" t="s">
        <v>20</v>
      </c>
      <c r="C23" s="32">
        <v>89187358.350000009</v>
      </c>
      <c r="D23" s="21"/>
      <c r="E23" s="32">
        <f>+'[1]balanza de comparacion '!F157+'[1]balanza de comparacion '!F160+'[1]balanza de comparacion '!F164+'[1]balanza de comparacion '!F169+'[1]balanza de comparacion '!F171+'[1]balanza de comparacion '!F175+'[1]balanza de comparacion '!F178+'[1]balanza de comparacion '!F161+'[1]balanza de comparacion '!F180</f>
        <v>89277038.350000009</v>
      </c>
      <c r="G23" s="18">
        <f t="shared" si="0"/>
        <v>1.0055236712816036E-3</v>
      </c>
      <c r="I23" s="18">
        <f t="shared" si="1"/>
        <v>89680</v>
      </c>
      <c r="J23" s="18"/>
    </row>
    <row r="24" spans="2:12" x14ac:dyDescent="0.25">
      <c r="B24" s="19" t="s">
        <v>21</v>
      </c>
      <c r="C24" s="32">
        <v>122835965.21000002</v>
      </c>
      <c r="D24" s="21"/>
      <c r="E24" s="32">
        <f>+'[1]balanza de comparacion '!F154+'[1]balanza de comparacion '!F155+'[1]balanza de comparacion '!F156+'[1]balanza de comparacion '!F158+'[1]balanza de comparacion '!F159+'[1]balanza de comparacion '!F163+'[1]balanza de comparacion '!F166+'[1]balanza de comparacion '!F168+'[1]balanza de comparacion '!F172+'[1]balanza de comparacion '!F173</f>
        <v>122939407.87000002</v>
      </c>
      <c r="G24" s="18">
        <f t="shared" si="0"/>
        <v>8.4212030103033046E-4</v>
      </c>
      <c r="I24" s="18">
        <f t="shared" si="1"/>
        <v>103442.65999999642</v>
      </c>
      <c r="J24" s="18"/>
    </row>
    <row r="25" spans="2:12" x14ac:dyDescent="0.25">
      <c r="B25" s="19" t="s">
        <v>22</v>
      </c>
      <c r="C25" s="32">
        <v>3250891.75</v>
      </c>
      <c r="D25" s="21"/>
      <c r="E25" s="32">
        <f>+'[1]balanza de comparacion '!F182</f>
        <v>3250891.75</v>
      </c>
      <c r="G25" s="18">
        <f t="shared" si="0"/>
        <v>0</v>
      </c>
      <c r="I25" s="18">
        <f t="shared" si="1"/>
        <v>0</v>
      </c>
      <c r="J25" s="18"/>
    </row>
    <row r="26" spans="2:12" x14ac:dyDescent="0.25">
      <c r="B26" s="19" t="s">
        <v>23</v>
      </c>
      <c r="C26" s="32">
        <v>1076716.6000000001</v>
      </c>
      <c r="D26" s="21"/>
      <c r="E26" s="32">
        <f>+'[1]balanza de comparacion '!F174</f>
        <v>1076716.6000000001</v>
      </c>
      <c r="G26" s="18">
        <f t="shared" si="0"/>
        <v>0</v>
      </c>
      <c r="I26" s="18">
        <f t="shared" si="1"/>
        <v>0</v>
      </c>
      <c r="J26" s="18"/>
    </row>
    <row r="27" spans="2:12" x14ac:dyDescent="0.25">
      <c r="B27" s="19" t="s">
        <v>24</v>
      </c>
      <c r="C27" s="33">
        <v>-490378870.05000001</v>
      </c>
      <c r="D27" s="21"/>
      <c r="E27" s="33">
        <f>+-'[1]balanza de comparacion '!G181</f>
        <v>-492634851.23000002</v>
      </c>
      <c r="F27" s="34"/>
      <c r="G27" s="18">
        <f t="shared" si="0"/>
        <v>4.6004861093831041E-3</v>
      </c>
      <c r="I27" s="18">
        <f t="shared" si="1"/>
        <v>-2255981.1800000072</v>
      </c>
      <c r="J27" s="18"/>
    </row>
    <row r="28" spans="2:12" x14ac:dyDescent="0.25">
      <c r="B28" s="12" t="s">
        <v>25</v>
      </c>
      <c r="C28" s="35">
        <v>346430521.57000011</v>
      </c>
      <c r="D28" s="27"/>
      <c r="E28" s="35">
        <f>SUM(E20:E27)</f>
        <v>344367663.05000007</v>
      </c>
      <c r="F28" s="36"/>
      <c r="G28" s="18">
        <f t="shared" si="0"/>
        <v>-5.9546096303850563E-3</v>
      </c>
      <c r="I28" s="18">
        <f t="shared" si="1"/>
        <v>-2062858.5200000405</v>
      </c>
      <c r="J28" s="18"/>
    </row>
    <row r="29" spans="2:12" ht="7.5" customHeight="1" x14ac:dyDescent="0.25">
      <c r="B29" s="12"/>
      <c r="C29" s="17"/>
      <c r="D29" s="27"/>
      <c r="H29" s="18"/>
    </row>
    <row r="30" spans="2:12" x14ac:dyDescent="0.25">
      <c r="B30" s="12" t="s">
        <v>26</v>
      </c>
      <c r="C30" s="17"/>
      <c r="D30" s="27"/>
    </row>
    <row r="31" spans="2:12" x14ac:dyDescent="0.25">
      <c r="B31" s="19" t="s">
        <v>27</v>
      </c>
      <c r="C31" s="32">
        <v>65533701.890000001</v>
      </c>
      <c r="D31" s="21"/>
      <c r="E31" s="32">
        <f>+'[1]balanza de comparacion '!F183</f>
        <v>65533701.890000001</v>
      </c>
      <c r="G31" s="18">
        <f t="shared" ref="G31:G38" si="2">+I31/C31</f>
        <v>0</v>
      </c>
      <c r="I31" s="18">
        <f t="shared" ref="I31:I37" si="3">+E31-C31</f>
        <v>0</v>
      </c>
      <c r="J31" s="18"/>
    </row>
    <row r="32" spans="2:12" x14ac:dyDescent="0.25">
      <c r="B32" s="19" t="s">
        <v>28</v>
      </c>
      <c r="C32" s="32">
        <v>2191359.11</v>
      </c>
      <c r="D32" s="21"/>
      <c r="E32" s="32">
        <f>+'[1]balanza de comparacion '!F184</f>
        <v>1688751.84</v>
      </c>
      <c r="G32" s="18">
        <f t="shared" si="2"/>
        <v>-0.22935869694127853</v>
      </c>
      <c r="I32" s="18">
        <f t="shared" si="3"/>
        <v>-502607.26999999979</v>
      </c>
      <c r="J32" s="18"/>
    </row>
    <row r="33" spans="2:11" x14ac:dyDescent="0.25">
      <c r="B33" s="19" t="s">
        <v>29</v>
      </c>
      <c r="C33" s="32">
        <v>0</v>
      </c>
      <c r="D33" s="21"/>
      <c r="E33" s="32">
        <v>0</v>
      </c>
      <c r="G33" s="18">
        <v>0</v>
      </c>
      <c r="I33" s="18">
        <f t="shared" si="3"/>
        <v>0</v>
      </c>
      <c r="J33" s="18"/>
    </row>
    <row r="34" spans="2:11" x14ac:dyDescent="0.25">
      <c r="B34" s="19" t="s">
        <v>30</v>
      </c>
      <c r="C34" s="32">
        <v>2790320</v>
      </c>
      <c r="D34" s="21"/>
      <c r="E34" s="32">
        <f>+'[1]balanza de comparacion '!F186</f>
        <v>2904320</v>
      </c>
      <c r="G34" s="18">
        <f t="shared" si="2"/>
        <v>4.0855529114940219E-2</v>
      </c>
      <c r="I34" s="18">
        <f t="shared" si="3"/>
        <v>114000</v>
      </c>
      <c r="J34" s="18"/>
    </row>
    <row r="35" spans="2:11" x14ac:dyDescent="0.25">
      <c r="B35" s="19" t="s">
        <v>31</v>
      </c>
      <c r="C35" s="17">
        <v>14410502.66</v>
      </c>
      <c r="D35" s="21"/>
      <c r="E35" s="17">
        <f>+'[1]balanza de comparacion '!F187</f>
        <v>14410502.66</v>
      </c>
      <c r="G35" s="18">
        <f t="shared" si="2"/>
        <v>0</v>
      </c>
      <c r="I35" s="18">
        <f t="shared" si="3"/>
        <v>0</v>
      </c>
      <c r="J35" s="18"/>
    </row>
    <row r="36" spans="2:11" x14ac:dyDescent="0.25">
      <c r="B36" s="19" t="s">
        <v>32</v>
      </c>
      <c r="C36" s="17">
        <v>121074.94</v>
      </c>
      <c r="D36" s="21"/>
      <c r="E36" s="17">
        <f>+'[1]balanza de comparacion '!F188</f>
        <v>110795.14</v>
      </c>
      <c r="G36" s="18">
        <v>0</v>
      </c>
      <c r="I36" s="18">
        <f t="shared" si="3"/>
        <v>-10279.800000000003</v>
      </c>
      <c r="J36" s="18"/>
    </row>
    <row r="37" spans="2:11" x14ac:dyDescent="0.25">
      <c r="B37" s="12" t="s">
        <v>33</v>
      </c>
      <c r="C37" s="37">
        <v>85046958.599999994</v>
      </c>
      <c r="D37" s="27"/>
      <c r="E37" s="37">
        <f>SUM(E31:E36)</f>
        <v>84648071.530000001</v>
      </c>
      <c r="F37" s="37"/>
      <c r="G37" s="18">
        <f t="shared" si="2"/>
        <v>-4.6901979396591015E-3</v>
      </c>
      <c r="I37" s="18">
        <f t="shared" si="3"/>
        <v>-398887.06999999285</v>
      </c>
      <c r="J37" s="18"/>
    </row>
    <row r="38" spans="2:11" ht="15.75" thickBot="1" x14ac:dyDescent="0.3">
      <c r="B38" s="12" t="s">
        <v>34</v>
      </c>
      <c r="C38" s="38">
        <v>2848246723.75</v>
      </c>
      <c r="D38" s="27"/>
      <c r="E38" s="38">
        <f>+E17+E28+E37</f>
        <v>2819136014.27</v>
      </c>
      <c r="F38" s="39"/>
      <c r="G38" s="18">
        <f t="shared" si="2"/>
        <v>-1.022057156680334E-2</v>
      </c>
      <c r="I38" s="18">
        <f>+E38-C38</f>
        <v>-29110709.480000019</v>
      </c>
      <c r="J38" s="18"/>
    </row>
    <row r="39" spans="2:11" ht="7.5" customHeight="1" thickTop="1" x14ac:dyDescent="0.25">
      <c r="B39" s="30"/>
      <c r="C39" s="17"/>
      <c r="D39" s="31"/>
      <c r="I39" s="18"/>
      <c r="J39" s="18"/>
    </row>
    <row r="40" spans="2:11" s="12" customFormat="1" ht="14.25" x14ac:dyDescent="0.2">
      <c r="B40" s="12" t="s">
        <v>35</v>
      </c>
      <c r="C40" s="37"/>
      <c r="D40" s="27"/>
      <c r="E40" s="37"/>
      <c r="F40" s="37"/>
      <c r="G40" s="27"/>
    </row>
    <row r="41" spans="2:11" s="12" customFormat="1" ht="14.25" x14ac:dyDescent="0.2">
      <c r="B41" s="12" t="s">
        <v>36</v>
      </c>
      <c r="C41" s="37"/>
      <c r="D41" s="27"/>
      <c r="E41" s="37"/>
      <c r="F41" s="37"/>
      <c r="G41" s="27"/>
    </row>
    <row r="42" spans="2:11" s="12" customFormat="1" x14ac:dyDescent="0.25">
      <c r="B42" s="8" t="s">
        <v>37</v>
      </c>
      <c r="C42" s="17">
        <v>693405203.05999994</v>
      </c>
      <c r="D42" s="18"/>
      <c r="E42" s="17">
        <f>+'[1]balanza de comparacion '!G189</f>
        <v>554928631.30999994</v>
      </c>
      <c r="F42" s="17"/>
      <c r="G42" s="18">
        <f>+I42/C42</f>
        <v>-0.19970512355387923</v>
      </c>
      <c r="H42" s="8"/>
      <c r="I42" s="18">
        <f t="shared" ref="I42:I47" si="4">+E42-C42</f>
        <v>-138476571.75</v>
      </c>
      <c r="J42" s="18"/>
    </row>
    <row r="43" spans="2:11" s="12" customFormat="1" x14ac:dyDescent="0.25">
      <c r="B43" s="8" t="s">
        <v>38</v>
      </c>
      <c r="C43" s="17">
        <v>1013077.07</v>
      </c>
      <c r="D43" s="18"/>
      <c r="E43" s="17">
        <f>+'[1]balanza de comparacion '!G208+'[1]balanza de comparacion '!G190</f>
        <v>1713913.97</v>
      </c>
      <c r="F43" s="17"/>
      <c r="G43" s="18">
        <f>+I43/C43</f>
        <v>0.69179030969479949</v>
      </c>
      <c r="H43" s="8"/>
      <c r="I43" s="18">
        <f>+E43-C43</f>
        <v>700836.9</v>
      </c>
      <c r="J43" s="18"/>
      <c r="K43" s="27"/>
    </row>
    <row r="44" spans="2:11" s="12" customFormat="1" x14ac:dyDescent="0.25">
      <c r="B44" s="8" t="s">
        <v>39</v>
      </c>
      <c r="C44" s="17">
        <v>0</v>
      </c>
      <c r="D44" s="18"/>
      <c r="E44" s="17">
        <f>+'[1]balanza de comparacion '!G196</f>
        <v>0</v>
      </c>
      <c r="F44" s="17"/>
      <c r="G44" s="18">
        <v>0</v>
      </c>
      <c r="H44" s="8"/>
      <c r="I44" s="18">
        <f t="shared" si="4"/>
        <v>0</v>
      </c>
      <c r="J44" s="18"/>
    </row>
    <row r="45" spans="2:11" s="12" customFormat="1" x14ac:dyDescent="0.25">
      <c r="B45" s="8" t="s">
        <v>40</v>
      </c>
      <c r="C45" s="17">
        <v>1620753.63</v>
      </c>
      <c r="D45" s="18"/>
      <c r="E45" s="17">
        <f>+'[1]balanza de comparacion '!G200</f>
        <v>1620753.63</v>
      </c>
      <c r="F45" s="17"/>
      <c r="G45" s="18">
        <f>+I45/C45</f>
        <v>0</v>
      </c>
      <c r="H45" s="8"/>
      <c r="I45" s="18">
        <f t="shared" si="4"/>
        <v>0</v>
      </c>
      <c r="J45" s="18"/>
    </row>
    <row r="46" spans="2:11" s="12" customFormat="1" x14ac:dyDescent="0.25">
      <c r="B46" s="8" t="s">
        <v>41</v>
      </c>
      <c r="C46" s="17">
        <v>1194805.27</v>
      </c>
      <c r="D46" s="18"/>
      <c r="E46" s="17">
        <f>+'[1]balanza de comparacion '!G201</f>
        <v>1194805.27</v>
      </c>
      <c r="F46" s="17"/>
      <c r="G46" s="18">
        <f>+I46/C46</f>
        <v>0</v>
      </c>
      <c r="H46" s="8"/>
      <c r="I46" s="18">
        <f t="shared" si="4"/>
        <v>0</v>
      </c>
      <c r="J46" s="18"/>
    </row>
    <row r="47" spans="2:11" s="12" customFormat="1" x14ac:dyDescent="0.25">
      <c r="B47" s="8" t="s">
        <v>42</v>
      </c>
      <c r="C47" s="17">
        <v>3366568.03</v>
      </c>
      <c r="D47" s="18"/>
      <c r="E47" s="17">
        <f>+'[1]balanza de comparacion '!G206</f>
        <v>3366568.03</v>
      </c>
      <c r="F47" s="17"/>
      <c r="G47" s="18">
        <f>+I47/C47</f>
        <v>0</v>
      </c>
      <c r="H47" s="8"/>
      <c r="I47" s="18">
        <f t="shared" si="4"/>
        <v>0</v>
      </c>
      <c r="J47" s="18"/>
    </row>
    <row r="48" spans="2:11" s="12" customFormat="1" x14ac:dyDescent="0.25">
      <c r="B48" s="8" t="s">
        <v>43</v>
      </c>
      <c r="C48" s="17">
        <v>128733481.20999999</v>
      </c>
      <c r="D48" s="18"/>
      <c r="E48" s="17">
        <f>+'[1]balanza de comparacion '!G207+'[1]balanza de comparacion '!G204</f>
        <v>203345506.27000001</v>
      </c>
      <c r="F48" s="17"/>
      <c r="G48" s="18">
        <f>+I48/C48</f>
        <v>0.57958523578094745</v>
      </c>
      <c r="H48" s="8"/>
      <c r="I48" s="18">
        <f>+E48-C48</f>
        <v>74612025.060000017</v>
      </c>
      <c r="J48" s="18"/>
    </row>
    <row r="49" spans="1:11" x14ac:dyDescent="0.25">
      <c r="B49" s="12" t="s">
        <v>44</v>
      </c>
      <c r="C49" s="40">
        <v>829333888.26999998</v>
      </c>
      <c r="D49" s="27"/>
      <c r="E49" s="40">
        <f>SUM(E42:E48)</f>
        <v>766170178.4799999</v>
      </c>
      <c r="F49" s="39"/>
      <c r="G49" s="18">
        <f>+I49/C49</f>
        <v>-7.6161978526839536E-2</v>
      </c>
      <c r="I49" s="18">
        <f>+E49-C49</f>
        <v>-63163709.790000081</v>
      </c>
      <c r="J49" s="18"/>
    </row>
    <row r="50" spans="1:11" s="12" customFormat="1" ht="7.5" customHeight="1" x14ac:dyDescent="0.2">
      <c r="C50" s="27"/>
      <c r="D50" s="27"/>
      <c r="E50" s="27"/>
      <c r="G50" s="27"/>
    </row>
    <row r="51" spans="1:11" s="12" customFormat="1" x14ac:dyDescent="0.25">
      <c r="B51" s="12" t="s">
        <v>45</v>
      </c>
      <c r="C51" s="39"/>
      <c r="D51" s="27"/>
      <c r="E51" s="39"/>
      <c r="F51" s="39"/>
      <c r="G51" s="18"/>
      <c r="H51" s="8"/>
    </row>
    <row r="52" spans="1:11" s="12" customFormat="1" x14ac:dyDescent="0.25">
      <c r="B52" s="8" t="s">
        <v>46</v>
      </c>
      <c r="C52" s="41">
        <v>0</v>
      </c>
      <c r="D52" s="18"/>
      <c r="E52" s="41">
        <v>0</v>
      </c>
      <c r="F52" s="42"/>
      <c r="G52" s="18">
        <v>0</v>
      </c>
      <c r="H52" s="8"/>
      <c r="I52" s="18">
        <f>+E52-C52</f>
        <v>0</v>
      </c>
      <c r="J52" s="18"/>
    </row>
    <row r="53" spans="1:11" s="12" customFormat="1" x14ac:dyDescent="0.25">
      <c r="B53" s="12" t="s">
        <v>47</v>
      </c>
      <c r="C53" s="43">
        <v>0</v>
      </c>
      <c r="D53" s="27"/>
      <c r="E53" s="43">
        <f>+E52</f>
        <v>0</v>
      </c>
      <c r="F53" s="39"/>
      <c r="G53" s="18">
        <v>0</v>
      </c>
      <c r="H53" s="8"/>
      <c r="I53" s="18">
        <f>+E53-C53</f>
        <v>0</v>
      </c>
      <c r="J53" s="18"/>
    </row>
    <row r="54" spans="1:11" s="12" customFormat="1" x14ac:dyDescent="0.25">
      <c r="B54" s="12" t="s">
        <v>48</v>
      </c>
      <c r="C54" s="43">
        <v>829333888.26999998</v>
      </c>
      <c r="D54" s="27"/>
      <c r="E54" s="43">
        <f>+E49</f>
        <v>766170178.4799999</v>
      </c>
      <c r="F54" s="39"/>
      <c r="G54" s="18">
        <f>+I54/C54</f>
        <v>-7.6161978526839536E-2</v>
      </c>
      <c r="H54" s="8"/>
      <c r="I54" s="18">
        <f>+E54-C54</f>
        <v>-63163709.790000081</v>
      </c>
      <c r="J54" s="18"/>
    </row>
    <row r="55" spans="1:11" ht="7.5" customHeight="1" x14ac:dyDescent="0.25">
      <c r="B55" s="30"/>
      <c r="C55" s="17"/>
      <c r="D55" s="31"/>
    </row>
    <row r="56" spans="1:11" s="12" customFormat="1" ht="14.25" x14ac:dyDescent="0.2">
      <c r="B56" s="12" t="s">
        <v>49</v>
      </c>
      <c r="C56" s="37"/>
      <c r="D56" s="27"/>
      <c r="E56" s="37"/>
      <c r="F56" s="37"/>
      <c r="G56" s="27"/>
    </row>
    <row r="57" spans="1:11" x14ac:dyDescent="0.25">
      <c r="B57" s="19" t="s">
        <v>50</v>
      </c>
      <c r="C57" s="17">
        <v>7518717.21</v>
      </c>
      <c r="D57" s="21"/>
      <c r="E57" s="17">
        <f>+'[1]balanza de comprobacion post ci'!G188</f>
        <v>7518717.21</v>
      </c>
      <c r="G57" s="18">
        <f>+I57/C57</f>
        <v>0</v>
      </c>
      <c r="I57" s="18">
        <f>+E57-C57</f>
        <v>0</v>
      </c>
      <c r="J57" s="18"/>
    </row>
    <row r="58" spans="1:11" x14ac:dyDescent="0.25">
      <c r="B58" s="19" t="s">
        <v>51</v>
      </c>
      <c r="C58" s="17">
        <v>1816049507.54</v>
      </c>
      <c r="D58" s="21"/>
      <c r="E58" s="17">
        <f>+'[1]balanza de comparacion '!G210+'[1]balanza de comparacion '!G212+'[1]balanza de comprobacion post ci'!G191+'[1]balanza de comprobacion post ci'!G192+'[1]balanza de comprobacion post ci'!G193</f>
        <v>1827130413.21</v>
      </c>
      <c r="G58" s="18">
        <f>+I58/C58</f>
        <v>6.1016539604199149E-3</v>
      </c>
      <c r="I58" s="18">
        <f>+E58-C58</f>
        <v>11080905.670000076</v>
      </c>
      <c r="J58" s="18"/>
      <c r="K58" s="18"/>
    </row>
    <row r="59" spans="1:11" x14ac:dyDescent="0.25">
      <c r="B59" s="19" t="s">
        <v>52</v>
      </c>
      <c r="C59" s="44">
        <v>195344610.72999978</v>
      </c>
      <c r="D59" s="21"/>
      <c r="E59" s="44">
        <f>+'[1]Estado de Resultados'!F231</f>
        <v>218316705.36999953</v>
      </c>
      <c r="F59" s="45"/>
      <c r="G59" s="18">
        <f>+I59/C59</f>
        <v>0.11759779066416721</v>
      </c>
      <c r="I59" s="18">
        <f>+E59-C59</f>
        <v>22972094.639999747</v>
      </c>
      <c r="J59" s="18"/>
    </row>
    <row r="60" spans="1:11" s="12" customFormat="1" x14ac:dyDescent="0.25">
      <c r="B60" s="12" t="s">
        <v>53</v>
      </c>
      <c r="C60" s="43">
        <v>2018912835.4799998</v>
      </c>
      <c r="D60" s="27"/>
      <c r="E60" s="43">
        <f>SUM(E57:E59)</f>
        <v>2052965835.7899995</v>
      </c>
      <c r="F60" s="39"/>
      <c r="G60" s="18">
        <f>+I60/C60</f>
        <v>1.6866998768623683E-2</v>
      </c>
      <c r="H60" s="8"/>
      <c r="I60" s="18">
        <f>+E60-C60</f>
        <v>34053000.309999704</v>
      </c>
      <c r="J60" s="18"/>
    </row>
    <row r="61" spans="1:11" s="12" customFormat="1" ht="15.75" thickBot="1" x14ac:dyDescent="0.3">
      <c r="B61" s="12" t="s">
        <v>54</v>
      </c>
      <c r="C61" s="38">
        <v>2848246723.75</v>
      </c>
      <c r="D61" s="27"/>
      <c r="E61" s="38">
        <f>+E54+E60</f>
        <v>2819136014.2699995</v>
      </c>
      <c r="F61" s="39"/>
      <c r="G61" s="18">
        <f>+I61/C61</f>
        <v>-1.0220571566803508E-2</v>
      </c>
      <c r="H61" s="8"/>
      <c r="I61" s="18">
        <f>+E61-C61</f>
        <v>-29110709.480000496</v>
      </c>
      <c r="J61" s="18"/>
      <c r="K61" s="27"/>
    </row>
    <row r="62" spans="1:11" ht="15.75" thickTop="1" x14ac:dyDescent="0.25">
      <c r="E62" s="17" t="s">
        <v>55</v>
      </c>
    </row>
    <row r="63" spans="1:11" customFormat="1" x14ac:dyDescent="0.25">
      <c r="A63" s="46"/>
      <c r="B63" s="46"/>
      <c r="C63" s="46"/>
      <c r="D63" s="46"/>
      <c r="E63" s="46"/>
      <c r="F63" s="46"/>
      <c r="G63" s="47"/>
      <c r="H63" s="46"/>
      <c r="I63" s="46"/>
      <c r="J63" s="46"/>
      <c r="K63" s="48"/>
    </row>
    <row r="64" spans="1:11" customFormat="1" x14ac:dyDescent="0.25">
      <c r="A64" s="46"/>
      <c r="B64" s="8"/>
      <c r="C64" s="8"/>
      <c r="D64" s="8" t="s">
        <v>56</v>
      </c>
      <c r="E64" s="17"/>
      <c r="F64" s="17"/>
      <c r="G64" s="18"/>
      <c r="H64" s="8"/>
      <c r="I64" s="8"/>
      <c r="J64" s="46"/>
      <c r="K64" s="48"/>
    </row>
    <row r="65" spans="1:11" customFormat="1" x14ac:dyDescent="0.25">
      <c r="A65" s="49"/>
      <c r="B65" s="8"/>
      <c r="C65" s="8"/>
      <c r="D65" s="8"/>
      <c r="E65" s="17"/>
      <c r="F65" s="17"/>
      <c r="G65" s="18"/>
      <c r="H65" s="8"/>
      <c r="I65" s="8"/>
      <c r="J65" s="49"/>
      <c r="K65" s="48"/>
    </row>
    <row r="66" spans="1:11" customFormat="1" x14ac:dyDescent="0.25">
      <c r="A66" s="49"/>
      <c r="B66" s="50" t="s">
        <v>57</v>
      </c>
      <c r="C66" s="46"/>
      <c r="D66" s="46"/>
      <c r="E66" s="46"/>
      <c r="F66" s="51" t="s">
        <v>58</v>
      </c>
      <c r="G66" s="51"/>
      <c r="H66" s="51"/>
      <c r="I66" s="51"/>
      <c r="J66" s="49"/>
      <c r="K66" s="48"/>
    </row>
    <row r="67" spans="1:11" customFormat="1" x14ac:dyDescent="0.25">
      <c r="B67" s="52" t="s">
        <v>59</v>
      </c>
      <c r="C67" s="52"/>
      <c r="D67" s="52"/>
      <c r="E67" s="52"/>
      <c r="F67" s="53" t="s">
        <v>60</v>
      </c>
      <c r="G67" s="53"/>
      <c r="H67" s="53"/>
      <c r="I67" s="53"/>
      <c r="J67" s="1"/>
    </row>
    <row r="68" spans="1:11" customFormat="1" x14ac:dyDescent="0.25">
      <c r="B68" s="1"/>
      <c r="C68" s="1"/>
      <c r="D68" s="1"/>
      <c r="E68" s="1"/>
      <c r="F68" s="1"/>
      <c r="G68" s="2"/>
      <c r="H68" s="1"/>
      <c r="I68" s="1"/>
      <c r="J68" s="1"/>
    </row>
    <row r="69" spans="1:11" customFormat="1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1" customFormat="1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1" customFormat="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4" spans="1:11" x14ac:dyDescent="0.25">
      <c r="E74" s="17" t="s">
        <v>55</v>
      </c>
    </row>
    <row r="78" spans="1:11" x14ac:dyDescent="0.25">
      <c r="H78" s="18"/>
    </row>
    <row r="79" spans="1:11" x14ac:dyDescent="0.25">
      <c r="H79" s="18"/>
    </row>
    <row r="80" spans="1:11" x14ac:dyDescent="0.25">
      <c r="H80" s="18" t="s">
        <v>55</v>
      </c>
    </row>
  </sheetData>
  <mergeCells count="10">
    <mergeCell ref="F67:I67"/>
    <mergeCell ref="A69:J69"/>
    <mergeCell ref="A70:J70"/>
    <mergeCell ref="A71:J71"/>
    <mergeCell ref="A6:J6"/>
    <mergeCell ref="A7:J7"/>
    <mergeCell ref="A8:J8"/>
    <mergeCell ref="A9:J9"/>
    <mergeCell ref="A10:J10"/>
    <mergeCell ref="F66:I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2025-09-19T20:17:18Z</dcterms:created>
  <dcterms:modified xsi:type="dcterms:W3CDTF">2025-09-19T20:19:01Z</dcterms:modified>
</cp:coreProperties>
</file>