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NOVIEMBRE 2024\"/>
    </mc:Choice>
  </mc:AlternateContent>
  <bookViews>
    <workbookView xWindow="0" yWindow="0" windowWidth="20400" windowHeight="69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I57" i="1"/>
  <c r="G57" i="1" s="1"/>
  <c r="E57" i="1"/>
  <c r="E56" i="1"/>
  <c r="I56" i="1" s="1"/>
  <c r="G56" i="1" s="1"/>
  <c r="E53" i="1"/>
  <c r="E52" i="1"/>
  <c r="I52" i="1" s="1"/>
  <c r="I51" i="1"/>
  <c r="E48" i="1"/>
  <c r="I48" i="1" s="1"/>
  <c r="G48" i="1" s="1"/>
  <c r="I47" i="1"/>
  <c r="G47" i="1"/>
  <c r="E47" i="1"/>
  <c r="I46" i="1"/>
  <c r="G46" i="1" s="1"/>
  <c r="E46" i="1"/>
  <c r="I45" i="1"/>
  <c r="G45" i="1"/>
  <c r="E45" i="1"/>
  <c r="I44" i="1"/>
  <c r="G44" i="1" s="1"/>
  <c r="E44" i="1"/>
  <c r="I43" i="1"/>
  <c r="E43" i="1"/>
  <c r="I42" i="1"/>
  <c r="G42" i="1"/>
  <c r="E42" i="1"/>
  <c r="I41" i="1"/>
  <c r="G41" i="1" s="1"/>
  <c r="E41" i="1"/>
  <c r="E36" i="1"/>
  <c r="I36" i="1" s="1"/>
  <c r="G36" i="1" s="1"/>
  <c r="E35" i="1"/>
  <c r="I35" i="1" s="1"/>
  <c r="G35" i="1" s="1"/>
  <c r="E34" i="1"/>
  <c r="I34" i="1" s="1"/>
  <c r="G34" i="1" s="1"/>
  <c r="I33" i="1"/>
  <c r="I32" i="1"/>
  <c r="G32" i="1" s="1"/>
  <c r="E32" i="1"/>
  <c r="E31" i="1"/>
  <c r="I31" i="1" s="1"/>
  <c r="G31" i="1" s="1"/>
  <c r="E27" i="1"/>
  <c r="I27" i="1" s="1"/>
  <c r="G27" i="1" s="1"/>
  <c r="E26" i="1"/>
  <c r="I26" i="1" s="1"/>
  <c r="G26" i="1" s="1"/>
  <c r="I25" i="1"/>
  <c r="G25" i="1"/>
  <c r="E25" i="1"/>
  <c r="I24" i="1"/>
  <c r="G24" i="1" s="1"/>
  <c r="E24" i="1"/>
  <c r="E23" i="1"/>
  <c r="I23" i="1" s="1"/>
  <c r="G23" i="1" s="1"/>
  <c r="I22" i="1"/>
  <c r="G22" i="1" s="1"/>
  <c r="E22" i="1"/>
  <c r="E21" i="1"/>
  <c r="I21" i="1" s="1"/>
  <c r="G21" i="1" s="1"/>
  <c r="E20" i="1"/>
  <c r="E28" i="1" s="1"/>
  <c r="I28" i="1" s="1"/>
  <c r="G28" i="1" s="1"/>
  <c r="E16" i="1"/>
  <c r="E17" i="1" s="1"/>
  <c r="I15" i="1"/>
  <c r="G15" i="1"/>
  <c r="E15" i="1"/>
  <c r="I14" i="1"/>
  <c r="G14" i="1" s="1"/>
  <c r="E14" i="1"/>
  <c r="I17" i="1" l="1"/>
  <c r="G17" i="1" s="1"/>
  <c r="E37" i="1"/>
  <c r="I37" i="1" s="1"/>
  <c r="G37" i="1" s="1"/>
  <c r="I53" i="1"/>
  <c r="G53" i="1" s="1"/>
  <c r="I20" i="1"/>
  <c r="G20" i="1" s="1"/>
  <c r="I16" i="1"/>
  <c r="G16" i="1" s="1"/>
  <c r="E59" i="1"/>
  <c r="I59" i="1" s="1"/>
  <c r="G59" i="1" s="1"/>
  <c r="E60" i="1" l="1"/>
  <c r="I60" i="1" s="1"/>
  <c r="G60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<sst xmlns="http://schemas.openxmlformats.org/spreadsheetml/2006/main" count="60" uniqueCount="59">
  <si>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</si>
  <si>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</si>
  <si>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30 DE NOVIEMBRE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</si>
  <si>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</si>
  <si>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</si>
  <si>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</si>
  <si>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</si>
  <si>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OCTUBRE 2024</t>
  </si>
  <si>
    <t>NOVIEMBRE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</si>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</sst>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539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180975</xdr:rowOff>
    </xdr:from>
    <xdr:to>
      <xdr:col>4</xdr:col>
      <xdr:colOff>773827</xdr:colOff>
      <xdr:row>5</xdr:row>
      <xdr:rowOff>142875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80975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123825</xdr:rowOff>
    </xdr:from>
    <xdr:to>
      <xdr:col>8</xdr:col>
      <xdr:colOff>428625</xdr:colOff>
      <xdr:row>73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3049250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0%20DE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1998204667.8299999</v>
          </cell>
        </row>
        <row r="129">
          <cell r="K129">
            <v>1656383163.6699998</v>
          </cell>
        </row>
        <row r="149">
          <cell r="K149">
            <v>43508486.939999998</v>
          </cell>
        </row>
        <row r="152">
          <cell r="F152">
            <v>174289942.94</v>
          </cell>
        </row>
        <row r="153">
          <cell r="F153">
            <v>72540315.900000006</v>
          </cell>
        </row>
        <row r="154">
          <cell r="F154">
            <v>22214013.100000001</v>
          </cell>
        </row>
        <row r="155">
          <cell r="F155">
            <v>2478900.7799999998</v>
          </cell>
        </row>
        <row r="156">
          <cell r="F156">
            <v>7573502.0099999998</v>
          </cell>
        </row>
        <row r="157">
          <cell r="F157">
            <v>1688981.49</v>
          </cell>
        </row>
        <row r="158">
          <cell r="F158">
            <v>11233166.560000001</v>
          </cell>
        </row>
        <row r="159">
          <cell r="F159">
            <v>1268360.9099999999</v>
          </cell>
        </row>
        <row r="160">
          <cell r="F160">
            <v>185657.18</v>
          </cell>
        </row>
        <row r="161">
          <cell r="F161">
            <v>194297090.05000001</v>
          </cell>
        </row>
        <row r="162">
          <cell r="F162">
            <v>569282.9</v>
          </cell>
        </row>
        <row r="163">
          <cell r="F163">
            <v>28865694.77</v>
          </cell>
        </row>
        <row r="164">
          <cell r="F164">
            <v>220347463.94999999</v>
          </cell>
        </row>
        <row r="165">
          <cell r="F165">
            <v>261238.2</v>
          </cell>
        </row>
        <row r="166">
          <cell r="F166">
            <v>162376.43</v>
          </cell>
        </row>
        <row r="167">
          <cell r="F167">
            <v>1196402.26</v>
          </cell>
        </row>
        <row r="168">
          <cell r="F168">
            <v>3748421.51</v>
          </cell>
        </row>
        <row r="169">
          <cell r="F169">
            <v>233254.2</v>
          </cell>
        </row>
        <row r="170">
          <cell r="F170">
            <v>3663769.61</v>
          </cell>
        </row>
        <row r="171">
          <cell r="F171">
            <v>1786215.76</v>
          </cell>
        </row>
        <row r="172">
          <cell r="F172">
            <v>5119925.2699999996</v>
          </cell>
        </row>
        <row r="173">
          <cell r="F173">
            <v>1076716.6000000001</v>
          </cell>
        </row>
        <row r="174">
          <cell r="F174">
            <v>17367141.66</v>
          </cell>
        </row>
        <row r="175">
          <cell r="F175">
            <v>25366442.140000001</v>
          </cell>
        </row>
        <row r="176">
          <cell r="F176">
            <v>4859190</v>
          </cell>
        </row>
        <row r="177">
          <cell r="F177">
            <v>22514627.350000001</v>
          </cell>
        </row>
        <row r="178">
          <cell r="F178">
            <v>902700</v>
          </cell>
        </row>
        <row r="179">
          <cell r="F179">
            <v>80340.009999999995</v>
          </cell>
        </row>
        <row r="180">
          <cell r="G180">
            <v>471778992.38</v>
          </cell>
        </row>
        <row r="181">
          <cell r="F181">
            <v>3250891.75</v>
          </cell>
        </row>
        <row r="182">
          <cell r="F182">
            <v>53991723.119999997</v>
          </cell>
        </row>
        <row r="183">
          <cell r="F183">
            <v>4240640.1500000004</v>
          </cell>
        </row>
        <row r="185">
          <cell r="F185">
            <v>2658320</v>
          </cell>
        </row>
        <row r="186">
          <cell r="F186">
            <v>18451479.260000002</v>
          </cell>
        </row>
        <row r="187">
          <cell r="G187">
            <v>555085939.83000004</v>
          </cell>
        </row>
        <row r="188">
          <cell r="G188">
            <v>3949693.63</v>
          </cell>
        </row>
        <row r="194">
          <cell r="G194">
            <v>0</v>
          </cell>
        </row>
        <row r="198">
          <cell r="G198">
            <v>1545753.63</v>
          </cell>
        </row>
        <row r="199">
          <cell r="G199">
            <v>1194805.27</v>
          </cell>
        </row>
        <row r="203">
          <cell r="G203">
            <v>3255815.84</v>
          </cell>
        </row>
        <row r="204">
          <cell r="G204">
            <v>26706.19</v>
          </cell>
        </row>
        <row r="205">
          <cell r="G205">
            <v>0</v>
          </cell>
        </row>
        <row r="207">
          <cell r="G207">
            <v>2241619446.79</v>
          </cell>
        </row>
        <row r="208">
          <cell r="G208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471760155.37</v>
          </cell>
        </row>
        <row r="191">
          <cell r="G191">
            <v>0</v>
          </cell>
        </row>
        <row r="192">
          <cell r="G192">
            <v>0</v>
          </cell>
        </row>
      </sheetData>
      <sheetData sheetId="5">
        <row r="210">
          <cell r="F210">
            <v>848844480.12000132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52" workbookViewId="0">
      <selection activeCell="E63" sqref="E63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4.1406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1625685608.5599999</v>
      </c>
      <c r="D14" s="21"/>
      <c r="E14" s="22">
        <f>+'[1]balanza de comparacion '!K23</f>
        <v>1998204667.8299999</v>
      </c>
      <c r="F14" s="23"/>
      <c r="G14" s="3">
        <f>+I14/C14</f>
        <v>0.22914581842178572</v>
      </c>
      <c r="H14" s="1"/>
      <c r="I14" s="3">
        <f>+E14-C14</f>
        <v>372519059.26999998</v>
      </c>
      <c r="J14" s="3"/>
    </row>
    <row r="15" spans="1:10" x14ac:dyDescent="0.25">
      <c r="A15" s="1"/>
      <c r="B15" s="19" t="s">
        <v>13</v>
      </c>
      <c r="C15" s="20">
        <v>2099157431.4899998</v>
      </c>
      <c r="D15" s="21"/>
      <c r="E15" s="24">
        <f>+'[1]balanza de comparacion '!K129</f>
        <v>1656383163.6699998</v>
      </c>
      <c r="F15" s="25"/>
      <c r="G15" s="3">
        <f>+I15/C15</f>
        <v>-0.21092951923368367</v>
      </c>
      <c r="H15" s="1"/>
      <c r="I15" s="3">
        <f>+E15-C15</f>
        <v>-442774267.81999993</v>
      </c>
      <c r="J15" s="3"/>
    </row>
    <row r="16" spans="1:10" x14ac:dyDescent="0.25">
      <c r="A16" s="1"/>
      <c r="B16" s="19" t="s">
        <v>14</v>
      </c>
      <c r="C16" s="20">
        <v>49824652.900000006</v>
      </c>
      <c r="D16" s="21"/>
      <c r="E16" s="22">
        <f>+'[1]balanza de comparacion '!K149</f>
        <v>43508486.939999998</v>
      </c>
      <c r="F16" s="23"/>
      <c r="G16" s="3">
        <f>+I16/C16</f>
        <v>-0.12676788682656348</v>
      </c>
      <c r="H16" s="1"/>
      <c r="I16" s="3">
        <f>+E16-C16</f>
        <v>-6316165.9600000083</v>
      </c>
      <c r="J16" s="3"/>
    </row>
    <row r="17" spans="1:10" x14ac:dyDescent="0.25">
      <c r="A17" s="1"/>
      <c r="B17" s="14" t="s">
        <v>15</v>
      </c>
      <c r="C17" s="26">
        <v>3774667692.9499998</v>
      </c>
      <c r="D17" s="27"/>
      <c r="E17" s="26">
        <f>SUM(E14:E16)</f>
        <v>3698096318.4400001</v>
      </c>
      <c r="F17" s="28"/>
      <c r="G17" s="3">
        <f>+I17/C17</f>
        <v>-2.0285593524699722E-2</v>
      </c>
      <c r="H17" s="1"/>
      <c r="I17" s="3">
        <f>+E17-C17</f>
        <v>-76571374.509999752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174289942.94</v>
      </c>
      <c r="D20" s="21"/>
      <c r="E20" s="31">
        <f>+'[1]balanza de comparacion '!F152</f>
        <v>174289942.94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441309326.76999998</v>
      </c>
      <c r="D21" s="21"/>
      <c r="E21" s="31">
        <f>+'[1]balanza de comparacion '!F161+'[1]balanza de comparacion '!F164+'[1]balanza de comparacion '!F169+'[1]balanza de comparacion '!F175+'[1]balanza de comparacion '!F166+'[1]balanza de comparacion '!F178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'!F176</f>
        <v>4859190</v>
      </c>
      <c r="F22" s="2"/>
      <c r="G22" s="3">
        <f t="shared" si="0"/>
        <v>0</v>
      </c>
      <c r="H22" s="1"/>
      <c r="I22" s="3">
        <f>+E22-C22</f>
        <v>0</v>
      </c>
      <c r="J22" s="3"/>
    </row>
    <row r="23" spans="1:10" x14ac:dyDescent="0.25">
      <c r="A23" s="1"/>
      <c r="B23" s="19" t="s">
        <v>20</v>
      </c>
      <c r="C23" s="20">
        <v>85412948.660000011</v>
      </c>
      <c r="D23" s="21"/>
      <c r="E23" s="31">
        <f>+'[1]balanza de comparacion '!F156+'[1]balanza de comparacion '!F159+'[1]balanza de comparacion '!F163+'[1]balanza de comparacion '!F168+'[1]balanza de comparacion '!F170+'[1]balanza de comparacion '!F174+'[1]balanza de comparacion '!F177+'[1]balanza de comparacion '!F160+'[1]balanza de comparacion '!F179</f>
        <v>85267515.010000005</v>
      </c>
      <c r="F23" s="2"/>
      <c r="G23" s="3">
        <f t="shared" si="0"/>
        <v>-1.7027119691058554E-3</v>
      </c>
      <c r="H23" s="1"/>
      <c r="I23" s="3">
        <f t="shared" si="1"/>
        <v>-145433.65000000596</v>
      </c>
      <c r="J23" s="3"/>
    </row>
    <row r="24" spans="1:10" x14ac:dyDescent="0.25">
      <c r="A24" s="1"/>
      <c r="B24" s="19" t="s">
        <v>21</v>
      </c>
      <c r="C24" s="20">
        <v>119088442.22000001</v>
      </c>
      <c r="D24" s="21"/>
      <c r="E24" s="31">
        <f>+'[1]balanza de comparacion '!F153+'[1]balanza de comparacion '!F154+'[1]balanza de comparacion '!F155+'[1]balanza de comparacion '!F157+'[1]balanza de comparacion '!F158+'[1]balanza de comparacion '!F162+'[1]balanza de comparacion '!F165+'[1]balanza de comparacion '!F167+'[1]balanza de comparacion '!F171+'[1]balanza de comparacion '!F172</f>
        <v>119088442.22000001</v>
      </c>
      <c r="F24" s="2"/>
      <c r="G24" s="3">
        <f t="shared" si="0"/>
        <v>0</v>
      </c>
      <c r="H24" s="1"/>
      <c r="I24" s="3">
        <f t="shared" si="1"/>
        <v>0</v>
      </c>
      <c r="J24" s="3"/>
    </row>
    <row r="25" spans="1:10" x14ac:dyDescent="0.25">
      <c r="A25" s="1"/>
      <c r="B25" s="19" t="s">
        <v>22</v>
      </c>
      <c r="C25" s="20">
        <v>3250891.75</v>
      </c>
      <c r="D25" s="21"/>
      <c r="E25" s="31">
        <f>+'[1]balanza de comparacion '!F181</f>
        <v>3250891.75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1019792.43</v>
      </c>
      <c r="D26" s="21"/>
      <c r="E26" s="31">
        <f>+'[1]balanza de comparacion '!F173</f>
        <v>1076716.6000000001</v>
      </c>
      <c r="F26" s="2"/>
      <c r="G26" s="3">
        <f t="shared" si="0"/>
        <v>5.5819369045522371E-2</v>
      </c>
      <c r="H26" s="1"/>
      <c r="I26" s="3">
        <f t="shared" si="1"/>
        <v>56924.170000000042</v>
      </c>
      <c r="J26" s="3"/>
    </row>
    <row r="27" spans="1:10" x14ac:dyDescent="0.25">
      <c r="A27" s="1"/>
      <c r="B27" s="19" t="s">
        <v>24</v>
      </c>
      <c r="C27" s="20">
        <v>-469388300.31999999</v>
      </c>
      <c r="D27" s="21"/>
      <c r="E27" s="32">
        <f>+-'[1]balanza de comparacion '!G180</f>
        <v>-471778992.38</v>
      </c>
      <c r="F27" s="33"/>
      <c r="G27" s="3">
        <f t="shared" si="0"/>
        <v>5.0932076031085056E-3</v>
      </c>
      <c r="H27" s="1"/>
      <c r="I27" s="3">
        <f t="shared" si="1"/>
        <v>-2390692.0600000024</v>
      </c>
      <c r="J27" s="3"/>
    </row>
    <row r="28" spans="1:10" x14ac:dyDescent="0.25">
      <c r="A28" s="1"/>
      <c r="B28" s="14" t="s">
        <v>25</v>
      </c>
      <c r="C28" s="34">
        <v>359842234.44999999</v>
      </c>
      <c r="D28" s="27"/>
      <c r="E28" s="34">
        <f>SUM(E20:E27)</f>
        <v>357363032.91000009</v>
      </c>
      <c r="F28" s="35"/>
      <c r="G28" s="3">
        <f t="shared" si="0"/>
        <v>-6.8896902660390376E-3</v>
      </c>
      <c r="H28" s="1"/>
      <c r="I28" s="3">
        <f t="shared" si="1"/>
        <v>-2479201.5399999022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53991723.119999997</v>
      </c>
      <c r="D31" s="21"/>
      <c r="E31" s="31">
        <f>+'[1]balanza de comparacion '!F182</f>
        <v>53991723.119999997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</row>
    <row r="32" spans="1:10" x14ac:dyDescent="0.25">
      <c r="A32" s="1"/>
      <c r="B32" s="19" t="s">
        <v>28</v>
      </c>
      <c r="C32" s="20">
        <v>4686802.5</v>
      </c>
      <c r="D32" s="21"/>
      <c r="E32" s="31">
        <f>+'[1]balanza de comparacion '!F183</f>
        <v>4240640.1500000004</v>
      </c>
      <c r="F32" s="2"/>
      <c r="G32" s="3">
        <f t="shared" si="2"/>
        <v>-9.5195466418736358E-2</v>
      </c>
      <c r="H32" s="1"/>
      <c r="I32" s="3">
        <f t="shared" si="3"/>
        <v>-446162.34999999963</v>
      </c>
      <c r="J32" s="3"/>
    </row>
    <row r="33" spans="1:10" x14ac:dyDescent="0.25">
      <c r="A33" s="1"/>
      <c r="B33" s="19" t="s">
        <v>29</v>
      </c>
      <c r="C33" s="20">
        <v>0</v>
      </c>
      <c r="D33" s="21"/>
      <c r="E33" s="31">
        <v>0</v>
      </c>
      <c r="F33" s="2"/>
      <c r="G33" s="3"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2658320</v>
      </c>
      <c r="D34" s="21"/>
      <c r="E34" s="31">
        <f>+'[1]balanza de comparacion '!F185</f>
        <v>2658320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9" t="s">
        <v>31</v>
      </c>
      <c r="C35" s="20">
        <v>17783805.600000001</v>
      </c>
      <c r="D35" s="21"/>
      <c r="E35" s="2">
        <f>+'[1]balanza de comparacion '!F186</f>
        <v>18451479.260000002</v>
      </c>
      <c r="F35" s="2"/>
      <c r="G35" s="3">
        <f t="shared" si="2"/>
        <v>3.7543913547952869E-2</v>
      </c>
      <c r="H35" s="1"/>
      <c r="I35" s="3">
        <f t="shared" si="3"/>
        <v>667673.66000000015</v>
      </c>
      <c r="J35" s="3"/>
    </row>
    <row r="36" spans="1:10" x14ac:dyDescent="0.25">
      <c r="A36" s="1"/>
      <c r="B36" s="14" t="s">
        <v>32</v>
      </c>
      <c r="C36" s="36">
        <v>79120651.219999999</v>
      </c>
      <c r="D36" s="27"/>
      <c r="E36" s="36">
        <f>SUM(E31:E35)</f>
        <v>79342162.530000001</v>
      </c>
      <c r="F36" s="36"/>
      <c r="G36" s="3">
        <f t="shared" si="2"/>
        <v>2.7996648989159116E-3</v>
      </c>
      <c r="H36" s="1"/>
      <c r="I36" s="3">
        <f t="shared" si="3"/>
        <v>221511.31000000238</v>
      </c>
      <c r="J36" s="3"/>
    </row>
    <row r="37" spans="1:10" ht="15.75" thickBot="1" x14ac:dyDescent="0.3">
      <c r="A37" s="1"/>
      <c r="B37" s="14" t="s">
        <v>33</v>
      </c>
      <c r="C37" s="37">
        <v>4213630578.6199994</v>
      </c>
      <c r="D37" s="27"/>
      <c r="E37" s="37">
        <f>+E17+E28+E36</f>
        <v>4134801513.8800006</v>
      </c>
      <c r="F37" s="38"/>
      <c r="G37" s="3">
        <f t="shared" si="2"/>
        <v>-1.8708110089189645E-2</v>
      </c>
      <c r="H37" s="1"/>
      <c r="I37" s="3">
        <f>+E37-C37</f>
        <v>-78829064.739998817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569356077.34000003</v>
      </c>
      <c r="D41" s="3"/>
      <c r="E41" s="2">
        <f>+'[1]balanza de comparacion '!G187</f>
        <v>555085939.83000004</v>
      </c>
      <c r="F41" s="2"/>
      <c r="G41" s="3">
        <f>+I41/C41</f>
        <v>-2.5063643083725884E-2</v>
      </c>
      <c r="H41" s="1"/>
      <c r="I41" s="3">
        <f t="shared" ref="I41:I46" si="4">+E41-C41</f>
        <v>-14270137.50999999</v>
      </c>
      <c r="J41" s="3"/>
    </row>
    <row r="42" spans="1:10" x14ac:dyDescent="0.25">
      <c r="A42" s="14"/>
      <c r="B42" s="1" t="s">
        <v>37</v>
      </c>
      <c r="C42" s="3">
        <v>3031193.63</v>
      </c>
      <c r="D42" s="3"/>
      <c r="E42" s="2">
        <f>+'[1]balanza de comparacion '!G205+'[1]balanza de comparacion '!G188</f>
        <v>3949693.63</v>
      </c>
      <c r="F42" s="2"/>
      <c r="G42" s="3">
        <f>+I42/C42</f>
        <v>0.3030159442503183</v>
      </c>
      <c r="H42" s="1"/>
      <c r="I42" s="3">
        <f>+E42-C42</f>
        <v>918500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'!G194</f>
        <v>0</v>
      </c>
      <c r="F43" s="2"/>
      <c r="G43" s="3">
        <v>0</v>
      </c>
      <c r="H43" s="1"/>
      <c r="I43" s="3">
        <f t="shared" si="4"/>
        <v>0</v>
      </c>
      <c r="J43" s="3"/>
    </row>
    <row r="44" spans="1:10" x14ac:dyDescent="0.25">
      <c r="A44" s="14"/>
      <c r="B44" s="1" t="s">
        <v>39</v>
      </c>
      <c r="C44" s="3">
        <v>1545753.63</v>
      </c>
      <c r="D44" s="3"/>
      <c r="E44" s="2">
        <f>+'[1]balanza de comparacion '!G198</f>
        <v>1545753.63</v>
      </c>
      <c r="F44" s="2"/>
      <c r="G44" s="3">
        <f>+I44/C44</f>
        <v>0</v>
      </c>
      <c r="H44" s="1"/>
      <c r="I44" s="3">
        <f t="shared" si="4"/>
        <v>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'!G199</f>
        <v>1194805.27</v>
      </c>
      <c r="F45" s="2"/>
      <c r="G45" s="3">
        <f>+I45/C45</f>
        <v>0</v>
      </c>
      <c r="H45" s="1"/>
      <c r="I45" s="3">
        <f t="shared" si="4"/>
        <v>0</v>
      </c>
      <c r="J45" s="3"/>
    </row>
    <row r="46" spans="1:10" x14ac:dyDescent="0.25">
      <c r="A46" s="14"/>
      <c r="B46" s="1" t="s">
        <v>41</v>
      </c>
      <c r="C46" s="2">
        <v>3255815.84</v>
      </c>
      <c r="D46" s="3"/>
      <c r="E46" s="2">
        <f>+'[1]balanza de comparacion '!G203</f>
        <v>3255815.84</v>
      </c>
      <c r="F46" s="2"/>
      <c r="G46" s="3">
        <f>+I46/C46</f>
        <v>0</v>
      </c>
      <c r="H46" s="1"/>
      <c r="I46" s="3">
        <f t="shared" si="4"/>
        <v>0</v>
      </c>
      <c r="J46" s="3"/>
    </row>
    <row r="47" spans="1:10" x14ac:dyDescent="0.25">
      <c r="A47" s="14"/>
      <c r="B47" s="1" t="s">
        <v>42</v>
      </c>
      <c r="C47" s="2">
        <v>26706.19</v>
      </c>
      <c r="D47" s="3"/>
      <c r="E47" s="2">
        <f>+'[1]balanza de comparacion '!G204</f>
        <v>26706.19</v>
      </c>
      <c r="F47" s="2"/>
      <c r="G47" s="3">
        <f>+I47/C47</f>
        <v>0</v>
      </c>
      <c r="H47" s="1"/>
      <c r="I47" s="3">
        <f>+E47-C47</f>
        <v>0</v>
      </c>
      <c r="J47" s="3"/>
    </row>
    <row r="48" spans="1:10" x14ac:dyDescent="0.25">
      <c r="A48" s="1"/>
      <c r="B48" s="14" t="s">
        <v>43</v>
      </c>
      <c r="C48" s="39">
        <v>578410351.9000001</v>
      </c>
      <c r="D48" s="27"/>
      <c r="E48" s="40">
        <f>SUM(E41:E47)</f>
        <v>565058714.3900001</v>
      </c>
      <c r="F48" s="38"/>
      <c r="G48" s="3">
        <f>+I48/C48</f>
        <v>-2.3083330832758542E-2</v>
      </c>
      <c r="H48" s="1"/>
      <c r="I48" s="3">
        <f>+E48-C48</f>
        <v>-13351637.50999999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 t="s">
        <v>44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45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46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39">
        <v>578410351.9000001</v>
      </c>
      <c r="D53" s="27"/>
      <c r="E53" s="39">
        <f>+E48</f>
        <v>565058714.3900001</v>
      </c>
      <c r="F53" s="38"/>
      <c r="G53" s="3">
        <f>+I53/C53</f>
        <v>-2.3083330832758542E-2</v>
      </c>
      <c r="H53" s="1"/>
      <c r="I53" s="3">
        <f>+E53-C53</f>
        <v>-13351637.50999999</v>
      </c>
      <c r="J53" s="3"/>
    </row>
    <row r="54" spans="1:10" x14ac:dyDescent="0.25">
      <c r="A54" s="1"/>
      <c r="B54" s="29"/>
      <c r="C54" s="30"/>
      <c r="D54" s="30"/>
      <c r="E54" s="2"/>
      <c r="F54" s="2"/>
      <c r="G54" s="3"/>
      <c r="H54" s="1"/>
      <c r="I54" s="1"/>
      <c r="J54" s="1"/>
    </row>
    <row r="55" spans="1:10" x14ac:dyDescent="0.25">
      <c r="A55" s="14"/>
      <c r="B55" s="14" t="s">
        <v>48</v>
      </c>
      <c r="C55" s="27"/>
      <c r="D55" s="27"/>
      <c r="E55" s="36"/>
      <c r="F55" s="36"/>
      <c r="G55" s="27"/>
      <c r="H55" s="14"/>
      <c r="I55" s="14"/>
      <c r="J55" s="14"/>
    </row>
    <row r="56" spans="1:10" x14ac:dyDescent="0.25">
      <c r="A56" s="1"/>
      <c r="B56" s="19" t="s">
        <v>49</v>
      </c>
      <c r="C56" s="20">
        <v>7518717.21</v>
      </c>
      <c r="D56" s="21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</row>
    <row r="57" spans="1:10" x14ac:dyDescent="0.25">
      <c r="A57" s="1"/>
      <c r="B57" s="19" t="s">
        <v>50</v>
      </c>
      <c r="C57" s="20">
        <v>2745426135.9000001</v>
      </c>
      <c r="D57" s="21"/>
      <c r="E57" s="2">
        <f>+'[1]balanza de comparacion '!G207+'[1]balanza de comparacion '!G208+'[1]balanza de comprobacion post ci'!G190+'[1]balanza de comprobacion post ci'!G191+'[1]balanza de comprobacion post ci'!G192</f>
        <v>2713379602.1599998</v>
      </c>
      <c r="F57" s="2"/>
      <c r="G57" s="3">
        <f>+I57/C57</f>
        <v>-1.1672699301922693E-2</v>
      </c>
      <c r="H57" s="1"/>
      <c r="I57" s="3">
        <f>+E57-C57</f>
        <v>-32046533.740000248</v>
      </c>
      <c r="J57" s="3"/>
    </row>
    <row r="58" spans="1:10" x14ac:dyDescent="0.25">
      <c r="A58" s="1"/>
      <c r="B58" s="19" t="s">
        <v>51</v>
      </c>
      <c r="C58" s="43">
        <v>882275373.60999966</v>
      </c>
      <c r="D58" s="21"/>
      <c r="E58" s="43">
        <f>+'[1]Estado de Resultados'!F210</f>
        <v>848844480.12000132</v>
      </c>
      <c r="F58" s="44"/>
      <c r="G58" s="3">
        <f>+I58/C58</f>
        <v>-3.7891677009196573E-2</v>
      </c>
      <c r="H58" s="1"/>
      <c r="I58" s="3">
        <f>+E58-C58</f>
        <v>-33430893.489998341</v>
      </c>
      <c r="J58" s="3"/>
    </row>
    <row r="59" spans="1:10" x14ac:dyDescent="0.25">
      <c r="A59" s="14"/>
      <c r="B59" s="14" t="s">
        <v>52</v>
      </c>
      <c r="C59" s="39">
        <v>3635220226.7199998</v>
      </c>
      <c r="D59" s="27"/>
      <c r="E59" s="39">
        <f>SUM(E56:E58)</f>
        <v>3569742799.4900012</v>
      </c>
      <c r="F59" s="38"/>
      <c r="G59" s="3">
        <f>+I59/C59</f>
        <v>-1.8011956125441625E-2</v>
      </c>
      <c r="H59" s="1"/>
      <c r="I59" s="3">
        <f>+E59-C59</f>
        <v>-65477427.229998589</v>
      </c>
      <c r="J59" s="3"/>
    </row>
    <row r="60" spans="1:10" ht="15.75" thickBot="1" x14ac:dyDescent="0.3">
      <c r="A60" s="14"/>
      <c r="B60" s="14" t="s">
        <v>53</v>
      </c>
      <c r="C60" s="37">
        <v>4213630578.6199999</v>
      </c>
      <c r="D60" s="27"/>
      <c r="E60" s="37">
        <f>+E53+E59</f>
        <v>4134801513.8800011</v>
      </c>
      <c r="F60" s="38"/>
      <c r="G60" s="3">
        <f>+I60/C60</f>
        <v>-1.8708110089189645E-2</v>
      </c>
      <c r="H60" s="1"/>
      <c r="I60" s="3">
        <f>+E60-C60</f>
        <v>-78829064.739998817</v>
      </c>
      <c r="J60" s="3"/>
    </row>
    <row r="61" spans="1:10" ht="15.75" thickTop="1" x14ac:dyDescent="0.25">
      <c r="A61" s="1"/>
      <c r="B61" s="1"/>
      <c r="C61" s="1"/>
      <c r="D61" s="1"/>
      <c r="E61" s="2" t="s">
        <v>54</v>
      </c>
      <c r="F61" s="2"/>
      <c r="G61" s="3"/>
      <c r="H61" s="1"/>
      <c r="I61" s="1"/>
      <c r="J61" s="1"/>
    </row>
    <row r="62" spans="1:10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x14ac:dyDescent="0.25">
      <c r="A63" s="45"/>
      <c r="B63" s="1"/>
      <c r="C63" s="1"/>
      <c r="D63" s="1"/>
      <c r="E63" s="2"/>
      <c r="F63" s="2"/>
      <c r="G63" s="3"/>
      <c r="H63" s="1"/>
      <c r="I63" s="1"/>
      <c r="J63" s="45"/>
    </row>
    <row r="64" spans="1:10" x14ac:dyDescent="0.25">
      <c r="A64" s="47"/>
      <c r="B64" s="1"/>
      <c r="C64" s="1"/>
      <c r="D64" s="1"/>
      <c r="E64" s="2"/>
      <c r="F64" s="2"/>
      <c r="G64" s="3"/>
      <c r="H64" s="1"/>
      <c r="I64" s="1"/>
      <c r="J64" s="47"/>
    </row>
    <row r="65" spans="1:10" x14ac:dyDescent="0.25">
      <c r="A65" s="47"/>
      <c r="B65" s="48" t="s">
        <v>55</v>
      </c>
      <c r="C65" s="45"/>
      <c r="D65" s="45"/>
      <c r="E65" s="45"/>
      <c r="F65" s="49" t="s">
        <v>56</v>
      </c>
      <c r="G65" s="49"/>
      <c r="H65" s="49"/>
      <c r="I65" s="49"/>
      <c r="J65" s="47"/>
    </row>
    <row r="66" spans="1:10" x14ac:dyDescent="0.25">
      <c r="B66" s="50" t="s">
        <v>57</v>
      </c>
      <c r="C66" s="50"/>
      <c r="D66" s="50"/>
      <c r="E66" s="50"/>
      <c r="F66" s="51" t="s">
        <v>58</v>
      </c>
      <c r="G66" s="51"/>
      <c r="H66" s="51"/>
      <c r="I66" s="51"/>
      <c r="J66" s="4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 t="s">
        <v>54</v>
      </c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2024-12-10T17:10:36Z</dcterms:created>
  <dcterms:modified xsi:type="dcterms:W3CDTF">2024-12-10T17:11:31Z</dcterms:modified>
</cp:coreProperties>
</file>