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60" i="1" s="1"/>
  <c r="G60" i="1" s="1"/>
  <c r="E59" i="1"/>
  <c r="I59" i="1" s="1"/>
  <c r="G59" i="1" s="1"/>
  <c r="E58" i="1"/>
  <c r="I58" i="1" s="1"/>
  <c r="G58" i="1" s="1"/>
  <c r="E53" i="1"/>
  <c r="I53" i="1" s="1"/>
  <c r="I52" i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I42" i="1" s="1"/>
  <c r="E41" i="1"/>
  <c r="E48" i="1" s="1"/>
  <c r="E35" i="1"/>
  <c r="I35" i="1" s="1"/>
  <c r="G35" i="1" s="1"/>
  <c r="E34" i="1"/>
  <c r="I34" i="1" s="1"/>
  <c r="G34" i="1" s="1"/>
  <c r="E33" i="1"/>
  <c r="I33" i="1" s="1"/>
  <c r="G33" i="1" s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E16" i="1"/>
  <c r="I16" i="1" s="1"/>
  <c r="G16" i="1" s="1"/>
  <c r="E15" i="1"/>
  <c r="E14" i="1"/>
  <c r="I14" i="1" s="1"/>
  <c r="G14" i="1" s="1"/>
  <c r="E36" i="1" l="1"/>
  <c r="I36" i="1" s="1"/>
  <c r="G36" i="1" s="1"/>
  <c r="E28" i="1"/>
  <c r="I28" i="1" s="1"/>
  <c r="G28" i="1" s="1"/>
  <c r="E17" i="1"/>
  <c r="E37" i="1" s="1"/>
  <c r="I37" i="1" s="1"/>
  <c r="G37" i="1" s="1"/>
  <c r="I48" i="1"/>
  <c r="G48" i="1" s="1"/>
  <c r="E54" i="1"/>
  <c r="I15" i="1"/>
  <c r="G15" i="1" s="1"/>
  <c r="I32" i="1"/>
  <c r="G32" i="1" s="1"/>
  <c r="E61" i="1"/>
  <c r="I61" i="1" s="1"/>
  <c r="G61" i="1" s="1"/>
  <c r="I41" i="1"/>
  <c r="G41" i="1" s="1"/>
  <c r="I20" i="1"/>
  <c r="G20" i="1" s="1"/>
  <c r="I17" i="1" l="1"/>
  <c r="G17" i="1" s="1"/>
  <c r="I54" i="1"/>
  <c r="G54" i="1" s="1"/>
  <c r="E62" i="1"/>
  <c r="I62" i="1" l="1"/>
  <c r="G62" i="1" s="1"/>
</calcChain>
</file>

<file path=xl/sharedStrings.xml><?xml version="1.0" encoding="utf-8"?>
<sst xmlns="http://schemas.openxmlformats.org/spreadsheetml/2006/main" count="62" uniqueCount="61">
  <si>
    <t>COMEDORES ECONOMICOS DEL ESTADO</t>
  </si>
  <si>
    <t>BALANCE GENERAL</t>
  </si>
  <si>
    <t>AL 30 DE SEPTIEMBRE 2023</t>
  </si>
  <si>
    <t>(VALORES EN RD$)</t>
  </si>
  <si>
    <t>VALOR RELATIVO</t>
  </si>
  <si>
    <t>VALOR ABSOLUTO</t>
  </si>
  <si>
    <t>Activos</t>
  </si>
  <si>
    <t>AGOSTO 2023</t>
  </si>
  <si>
    <t>SEPTIEMBRE 2023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</si>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</sst>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67</xdr:row>
      <xdr:rowOff>9525</xdr:rowOff>
    </xdr:from>
    <xdr:to>
      <xdr:col>1</xdr:col>
      <xdr:colOff>4038600</xdr:colOff>
      <xdr:row>69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2111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723900</xdr:colOff>
      <xdr:row>67</xdr:row>
      <xdr:rowOff>57150</xdr:rowOff>
    </xdr:from>
    <xdr:to>
      <xdr:col>4</xdr:col>
      <xdr:colOff>105765</xdr:colOff>
      <xdr:row>70</xdr:row>
      <xdr:rowOff>1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325880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38100</xdr:rowOff>
    </xdr:from>
    <xdr:to>
      <xdr:col>4</xdr:col>
      <xdr:colOff>154702</xdr:colOff>
      <xdr:row>6</xdr:row>
      <xdr:rowOff>0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286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GESTION%202020%202024/INFORMACIONES%202023/ESTADOS%20FINANCIEROS%202023/ESTADOS%20FINANCIEROS%20AL%2030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977469765.00999999</v>
          </cell>
        </row>
        <row r="127">
          <cell r="K127">
            <v>1847344837.8</v>
          </cell>
        </row>
        <row r="147">
          <cell r="K147">
            <v>72263957</v>
          </cell>
        </row>
        <row r="150">
          <cell r="F150">
            <v>137375968.97999999</v>
          </cell>
        </row>
        <row r="151">
          <cell r="F151">
            <v>69569040.5</v>
          </cell>
        </row>
        <row r="152">
          <cell r="F152">
            <v>20586227.050000001</v>
          </cell>
        </row>
        <row r="153">
          <cell r="F153">
            <v>2478900.7799999998</v>
          </cell>
        </row>
        <row r="154">
          <cell r="F154">
            <v>7573502.0099999998</v>
          </cell>
        </row>
        <row r="155">
          <cell r="F155">
            <v>1688981.49</v>
          </cell>
        </row>
        <row r="156">
          <cell r="F156">
            <v>11233166.560000001</v>
          </cell>
        </row>
        <row r="157">
          <cell r="F157">
            <v>1268360.9099999999</v>
          </cell>
        </row>
        <row r="158">
          <cell r="F158">
            <v>185657.18</v>
          </cell>
        </row>
        <row r="159">
          <cell r="F159">
            <v>194297090.05000001</v>
          </cell>
        </row>
        <row r="160">
          <cell r="F160">
            <v>569282.9</v>
          </cell>
        </row>
        <row r="161">
          <cell r="F161">
            <v>27961693.5</v>
          </cell>
        </row>
        <row r="162">
          <cell r="F162">
            <v>214505862.86000001</v>
          </cell>
        </row>
        <row r="163">
          <cell r="F163">
            <v>261238.2</v>
          </cell>
        </row>
        <row r="164">
          <cell r="F164">
            <v>162376.43</v>
          </cell>
        </row>
        <row r="165">
          <cell r="F165">
            <v>1196402.26</v>
          </cell>
        </row>
        <row r="166">
          <cell r="F166">
            <v>3748421.51</v>
          </cell>
        </row>
        <row r="167">
          <cell r="F167">
            <v>233254.2</v>
          </cell>
        </row>
        <row r="168">
          <cell r="F168">
            <v>3192737.21</v>
          </cell>
        </row>
        <row r="169">
          <cell r="F169">
            <v>1331600.3999999999</v>
          </cell>
        </row>
        <row r="170">
          <cell r="F170">
            <v>1947424.71</v>
          </cell>
        </row>
        <row r="171">
          <cell r="F171">
            <v>1019792.43</v>
          </cell>
        </row>
        <row r="172">
          <cell r="F172">
            <v>16468316.949999999</v>
          </cell>
        </row>
        <row r="173">
          <cell r="F173">
            <v>25366442.140000001</v>
          </cell>
        </row>
        <row r="174">
          <cell r="F174">
            <v>4859190</v>
          </cell>
        </row>
        <row r="175">
          <cell r="F175">
            <v>22514627.350000001</v>
          </cell>
        </row>
        <row r="176">
          <cell r="F176">
            <v>902700</v>
          </cell>
        </row>
        <row r="177">
          <cell r="F177">
            <v>80340.009999999995</v>
          </cell>
        </row>
        <row r="178">
          <cell r="G178">
            <v>434296567.23000002</v>
          </cell>
        </row>
        <row r="179">
          <cell r="F179">
            <v>104282.5</v>
          </cell>
        </row>
        <row r="180">
          <cell r="F180">
            <v>75017942.680000007</v>
          </cell>
        </row>
        <row r="181">
          <cell r="F181">
            <v>2708203.77</v>
          </cell>
        </row>
        <row r="182">
          <cell r="F182">
            <v>2227939.64</v>
          </cell>
        </row>
        <row r="183">
          <cell r="F183">
            <v>2186320</v>
          </cell>
        </row>
        <row r="184">
          <cell r="F184">
            <v>26195911.949999999</v>
          </cell>
        </row>
        <row r="185">
          <cell r="G185">
            <v>516052682.31</v>
          </cell>
        </row>
        <row r="186">
          <cell r="G186">
            <v>0</v>
          </cell>
        </row>
        <row r="188">
          <cell r="G188">
            <v>1395753.63</v>
          </cell>
        </row>
        <row r="189">
          <cell r="G189">
            <v>1194805.27</v>
          </cell>
        </row>
        <row r="192">
          <cell r="G192">
            <v>2021143.58</v>
          </cell>
        </row>
        <row r="193">
          <cell r="G193">
            <v>26706.19</v>
          </cell>
        </row>
        <row r="194">
          <cell r="G194">
            <v>7828265.9400000004</v>
          </cell>
        </row>
        <row r="196">
          <cell r="G196">
            <v>2496120692.8800001</v>
          </cell>
        </row>
        <row r="197">
          <cell r="G197">
            <v>0</v>
          </cell>
        </row>
      </sheetData>
      <sheetData sheetId="1" refreshError="1"/>
      <sheetData sheetId="2" refreshError="1"/>
      <sheetData sheetId="3">
        <row r="187">
          <cell r="G187">
            <v>7518717.21</v>
          </cell>
        </row>
        <row r="190">
          <cell r="G190">
            <v>365209583.16000003</v>
          </cell>
        </row>
      </sheetData>
      <sheetData sheetId="4">
        <row r="191">
          <cell r="F191">
            <v>-53567158.479999721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2"/>
  <sheetViews>
    <sheetView tabSelected="1" topLeftCell="A52" workbookViewId="0">
      <selection activeCell="N54" sqref="N54"/>
    </sheetView>
  </sheetViews>
  <sheetFormatPr baseColWidth="10" defaultColWidth="9" defaultRowHeight="15" x14ac:dyDescent="0.25"/>
  <cols>
    <col min="1" max="1" width="14.28515625" style="12" customWidth="1"/>
    <col min="2" max="2" width="40.85546875" style="12" customWidth="1"/>
    <col min="3" max="3" width="17.140625" style="12" bestFit="1" customWidth="1"/>
    <col min="4" max="4" width="2.85546875" style="12" customWidth="1"/>
    <col min="5" max="5" width="17.140625" style="21" bestFit="1" customWidth="1"/>
    <col min="6" max="6" width="2.85546875" style="21" customWidth="1"/>
    <col min="7" max="7" width="15.85546875" style="22" customWidth="1"/>
    <col min="8" max="8" width="2.85546875" style="12" customWidth="1"/>
    <col min="9" max="9" width="14.140625" style="12" bestFit="1" customWidth="1"/>
    <col min="10" max="11" width="14.28515625" style="12" customWidth="1"/>
    <col min="12" max="12" width="11.28515625" style="12" bestFit="1" customWidth="1"/>
    <col min="13" max="16384" width="9" style="12"/>
  </cols>
  <sheetData>
    <row r="2" spans="1:13" customFormat="1" x14ac:dyDescent="0.25">
      <c r="E2" s="1"/>
      <c r="F2" s="1"/>
      <c r="G2" s="2"/>
      <c r="H2" s="1"/>
      <c r="I2" s="1"/>
      <c r="J2" s="1"/>
      <c r="K2" s="1"/>
    </row>
    <row r="3" spans="1:13" customFormat="1" x14ac:dyDescent="0.25">
      <c r="E3" s="1"/>
      <c r="F3" s="1"/>
      <c r="G3" s="2"/>
      <c r="H3" s="1"/>
      <c r="I3" s="1"/>
      <c r="J3" s="1"/>
      <c r="K3" s="1"/>
    </row>
    <row r="4" spans="1:13" customFormat="1" x14ac:dyDescent="0.25">
      <c r="E4" s="1"/>
      <c r="F4" s="1"/>
      <c r="G4" s="2"/>
      <c r="H4" s="1"/>
      <c r="I4" s="1"/>
      <c r="J4" s="1"/>
      <c r="K4" s="1"/>
    </row>
    <row r="5" spans="1:13" customFormat="1" x14ac:dyDescent="0.25">
      <c r="E5" s="1"/>
      <c r="F5" s="1"/>
      <c r="G5" s="2"/>
      <c r="H5" s="1"/>
      <c r="I5" s="1"/>
      <c r="J5" s="1"/>
      <c r="K5" s="1"/>
    </row>
    <row r="6" spans="1:13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3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5"/>
    </row>
    <row r="8" spans="1:13" customFormat="1" ht="15.75" x14ac:dyDescent="0.25">
      <c r="A8" s="6" t="s">
        <v>1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3" customFormat="1" x14ac:dyDescent="0.25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9"/>
    </row>
    <row r="10" spans="1:13" customFormat="1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3" ht="31.5" x14ac:dyDescent="0.25">
      <c r="B11" s="13"/>
      <c r="C11" s="13"/>
      <c r="D11" s="13"/>
      <c r="E11" s="13"/>
      <c r="F11" s="13"/>
      <c r="G11" s="14" t="s">
        <v>4</v>
      </c>
      <c r="H11" s="15"/>
      <c r="I11" s="15" t="s">
        <v>5</v>
      </c>
      <c r="J11" s="15"/>
      <c r="K11" s="13"/>
      <c r="L11" s="13"/>
      <c r="M11" s="13"/>
    </row>
    <row r="12" spans="1:13" s="16" customFormat="1" ht="28.5" x14ac:dyDescent="0.2">
      <c r="B12" s="16" t="s">
        <v>6</v>
      </c>
      <c r="C12" s="17" t="s">
        <v>7</v>
      </c>
      <c r="D12" s="18"/>
      <c r="E12" s="17" t="s">
        <v>8</v>
      </c>
      <c r="F12" s="18"/>
      <c r="G12" s="19" t="s">
        <v>9</v>
      </c>
      <c r="H12" s="20"/>
      <c r="I12" s="20" t="s">
        <v>10</v>
      </c>
      <c r="J12" s="20"/>
    </row>
    <row r="13" spans="1:13" x14ac:dyDescent="0.25">
      <c r="B13" s="16" t="s">
        <v>11</v>
      </c>
      <c r="C13" s="16"/>
      <c r="D13" s="16"/>
    </row>
    <row r="14" spans="1:13" x14ac:dyDescent="0.25">
      <c r="B14" s="23" t="s">
        <v>12</v>
      </c>
      <c r="C14" s="24">
        <v>855247861.38000011</v>
      </c>
      <c r="D14" s="25"/>
      <c r="E14" s="26">
        <f>+'[1]balanza de comparacion '!K22</f>
        <v>977469765.00999999</v>
      </c>
      <c r="F14" s="27"/>
      <c r="G14" s="22">
        <f>+I14/C14</f>
        <v>0.14290816633295825</v>
      </c>
      <c r="I14" s="22">
        <f>+E14-C14</f>
        <v>122221903.62999988</v>
      </c>
      <c r="J14" s="22"/>
    </row>
    <row r="15" spans="1:13" x14ac:dyDescent="0.25">
      <c r="B15" s="23" t="s">
        <v>13</v>
      </c>
      <c r="C15" s="24">
        <v>1904504814.1899998</v>
      </c>
      <c r="D15" s="25"/>
      <c r="E15" s="28">
        <f>+'[1]balanza de comparacion '!K127</f>
        <v>1847344837.8</v>
      </c>
      <c r="F15" s="29"/>
      <c r="G15" s="22">
        <f>+I15/C15</f>
        <v>-3.0013038541102578E-2</v>
      </c>
      <c r="I15" s="22">
        <f>+E15-C15</f>
        <v>-57159976.389999866</v>
      </c>
      <c r="J15" s="22"/>
    </row>
    <row r="16" spans="1:13" x14ac:dyDescent="0.25">
      <c r="B16" s="23" t="s">
        <v>14</v>
      </c>
      <c r="C16" s="24">
        <v>32179894.52</v>
      </c>
      <c r="D16" s="25"/>
      <c r="E16" s="26">
        <f>+'[1]balanza de comparacion '!K147</f>
        <v>72263957</v>
      </c>
      <c r="F16" s="27"/>
      <c r="G16" s="22">
        <f>+I16/C16</f>
        <v>1.2456244210212535</v>
      </c>
      <c r="I16" s="22">
        <f>+E16-C16</f>
        <v>40084062.480000004</v>
      </c>
      <c r="J16" s="22"/>
      <c r="K16" s="21"/>
    </row>
    <row r="17" spans="2:11" x14ac:dyDescent="0.25">
      <c r="B17" s="16" t="s">
        <v>15</v>
      </c>
      <c r="C17" s="30">
        <v>2791932570.0899997</v>
      </c>
      <c r="D17" s="31"/>
      <c r="E17" s="30">
        <f>SUM(E14:E16)</f>
        <v>2897078559.8099999</v>
      </c>
      <c r="F17" s="32"/>
      <c r="G17" s="22">
        <f>+I17/C17</f>
        <v>3.7660647984994432E-2</v>
      </c>
      <c r="I17" s="22">
        <f>+E17-C17</f>
        <v>105145989.72000027</v>
      </c>
      <c r="J17" s="22"/>
      <c r="K17" s="21"/>
    </row>
    <row r="18" spans="2:11" x14ac:dyDescent="0.25">
      <c r="B18" s="33"/>
      <c r="C18" s="34"/>
      <c r="D18" s="34"/>
      <c r="H18" s="22"/>
      <c r="K18" s="21"/>
    </row>
    <row r="19" spans="2:11" x14ac:dyDescent="0.25">
      <c r="B19" s="16" t="s">
        <v>16</v>
      </c>
      <c r="C19" s="31"/>
      <c r="D19" s="31"/>
    </row>
    <row r="20" spans="2:11" x14ac:dyDescent="0.25">
      <c r="B20" s="23" t="s">
        <v>17</v>
      </c>
      <c r="C20" s="24">
        <v>137375968.97999999</v>
      </c>
      <c r="D20" s="25"/>
      <c r="E20" s="35">
        <f>+'[1]balanza de comparacion '!F150</f>
        <v>137375968.97999999</v>
      </c>
      <c r="G20" s="22">
        <f t="shared" ref="G20:G28" si="0">+I20/C20</f>
        <v>0</v>
      </c>
      <c r="I20" s="22">
        <f t="shared" ref="I20:I28" si="1">+E20-C20</f>
        <v>0</v>
      </c>
      <c r="J20" s="22"/>
    </row>
    <row r="21" spans="2:11" x14ac:dyDescent="0.25">
      <c r="B21" s="23" t="s">
        <v>18</v>
      </c>
      <c r="C21" s="24">
        <v>435467725.68000001</v>
      </c>
      <c r="D21" s="25"/>
      <c r="E21" s="35">
        <f>+'[1]balanza de comparacion '!F159+'[1]balanza de comparacion '!F162+'[1]balanza de comparacion '!F167+'[1]balanza de comparacion '!F173+'[1]balanza de comparacion '!F164+'[1]balanza de comparacion '!F176</f>
        <v>435467725.68000001</v>
      </c>
      <c r="G21" s="22">
        <f t="shared" si="0"/>
        <v>0</v>
      </c>
      <c r="I21" s="22">
        <f t="shared" si="1"/>
        <v>0</v>
      </c>
      <c r="J21" s="22"/>
    </row>
    <row r="22" spans="2:11" x14ac:dyDescent="0.25">
      <c r="B22" s="23" t="s">
        <v>19</v>
      </c>
      <c r="C22" s="24">
        <v>3158810</v>
      </c>
      <c r="D22" s="25"/>
      <c r="E22" s="35">
        <f>+'[1]balanza de comparacion '!F174</f>
        <v>4859190</v>
      </c>
      <c r="G22" s="22">
        <f t="shared" si="0"/>
        <v>0.53829765006442298</v>
      </c>
      <c r="I22" s="22">
        <f t="shared" si="1"/>
        <v>1700380</v>
      </c>
      <c r="J22" s="22"/>
    </row>
    <row r="23" spans="2:11" x14ac:dyDescent="0.25">
      <c r="B23" s="23" t="s">
        <v>20</v>
      </c>
      <c r="C23" s="24">
        <v>82993656.63000001</v>
      </c>
      <c r="D23" s="25"/>
      <c r="E23" s="35">
        <f>+'[1]balanza de comparacion '!F154+'[1]balanza de comparacion '!F157+'[1]balanza de comparacion '!F161+'[1]balanza de comparacion '!F166+'[1]balanza de comparacion '!F168+'[1]balanza de comparacion '!F172+'[1]balanza de comparacion '!F175+'[1]balanza de comparacion '!F158+'[1]balanza de comparacion '!F177</f>
        <v>82993656.63000001</v>
      </c>
      <c r="G23" s="22">
        <f t="shared" si="0"/>
        <v>0</v>
      </c>
      <c r="I23" s="22">
        <f t="shared" si="1"/>
        <v>0</v>
      </c>
      <c r="J23" s="22"/>
    </row>
    <row r="24" spans="2:11" x14ac:dyDescent="0.25">
      <c r="B24" s="23" t="s">
        <v>21</v>
      </c>
      <c r="C24" s="24">
        <v>109809468.85000001</v>
      </c>
      <c r="D24" s="25"/>
      <c r="E24" s="35">
        <f>+'[1]balanza de comparacion '!F151+'[1]balanza de comparacion '!F152+'[1]balanza de comparacion '!F153+'[1]balanza de comparacion '!F155+'[1]balanza de comparacion '!F156+'[1]balanza de comparacion '!F160+'[1]balanza de comparacion '!F163+'[1]balanza de comparacion '!F165+'[1]balanza de comparacion '!F169+'[1]balanza de comparacion '!F170</f>
        <v>110862264.85000001</v>
      </c>
      <c r="G24" s="22">
        <f t="shared" si="0"/>
        <v>9.5874792130915577E-3</v>
      </c>
      <c r="I24" s="22">
        <f t="shared" si="1"/>
        <v>1052796</v>
      </c>
      <c r="J24" s="22"/>
    </row>
    <row r="25" spans="2:11" x14ac:dyDescent="0.25">
      <c r="B25" s="23" t="s">
        <v>22</v>
      </c>
      <c r="C25" s="24">
        <v>104282.5</v>
      </c>
      <c r="D25" s="25"/>
      <c r="E25" s="35">
        <f>+'[1]balanza de comparacion '!F179</f>
        <v>104282.5</v>
      </c>
      <c r="G25" s="22">
        <f t="shared" si="0"/>
        <v>0</v>
      </c>
      <c r="I25" s="22">
        <f t="shared" si="1"/>
        <v>0</v>
      </c>
      <c r="J25" s="22"/>
    </row>
    <row r="26" spans="2:11" x14ac:dyDescent="0.25">
      <c r="B26" s="23" t="s">
        <v>23</v>
      </c>
      <c r="C26" s="24">
        <v>1019792.43</v>
      </c>
      <c r="D26" s="25"/>
      <c r="E26" s="35">
        <f>+'[1]balanza de comparacion '!F171</f>
        <v>1019792.43</v>
      </c>
      <c r="G26" s="22">
        <f t="shared" si="0"/>
        <v>0</v>
      </c>
      <c r="I26" s="22">
        <f t="shared" si="1"/>
        <v>0</v>
      </c>
      <c r="J26" s="22"/>
    </row>
    <row r="27" spans="2:11" x14ac:dyDescent="0.25">
      <c r="B27" s="23" t="s">
        <v>24</v>
      </c>
      <c r="C27" s="24">
        <v>-431743525.66000003</v>
      </c>
      <c r="D27" s="25"/>
      <c r="E27" s="36">
        <f>+-'[1]balanza de comparacion '!G178</f>
        <v>-434296567.23000002</v>
      </c>
      <c r="F27" s="37"/>
      <c r="G27" s="22">
        <f t="shared" si="0"/>
        <v>5.9133291370083553E-3</v>
      </c>
      <c r="I27" s="22">
        <f t="shared" si="1"/>
        <v>-2553041.5699999928</v>
      </c>
      <c r="J27" s="22"/>
    </row>
    <row r="28" spans="2:11" x14ac:dyDescent="0.25">
      <c r="B28" s="16" t="s">
        <v>25</v>
      </c>
      <c r="C28" s="38">
        <v>338186179.40999991</v>
      </c>
      <c r="D28" s="31"/>
      <c r="E28" s="38">
        <f>SUM(E20:E27)</f>
        <v>338386313.83999991</v>
      </c>
      <c r="F28" s="39"/>
      <c r="G28" s="22">
        <f t="shared" si="0"/>
        <v>5.9178772577034929E-4</v>
      </c>
      <c r="I28" s="22">
        <f t="shared" si="1"/>
        <v>200134.43000000715</v>
      </c>
      <c r="J28" s="22"/>
    </row>
    <row r="29" spans="2:11" x14ac:dyDescent="0.25">
      <c r="B29" s="16"/>
      <c r="C29" s="31"/>
      <c r="D29" s="31"/>
      <c r="H29" s="22"/>
    </row>
    <row r="30" spans="2:11" x14ac:dyDescent="0.25">
      <c r="B30" s="16" t="s">
        <v>26</v>
      </c>
      <c r="C30" s="31"/>
      <c r="D30" s="31"/>
    </row>
    <row r="31" spans="2:11" x14ac:dyDescent="0.25">
      <c r="B31" s="23" t="s">
        <v>27</v>
      </c>
      <c r="C31" s="24">
        <v>75017942.689999998</v>
      </c>
      <c r="D31" s="25"/>
      <c r="E31" s="35">
        <f>+'[1]balanza de comparacion '!F180</f>
        <v>75017942.680000007</v>
      </c>
      <c r="G31" s="22">
        <f t="shared" ref="G31:G37" si="2">+I31/C31</f>
        <v>-1.333013157209635E-10</v>
      </c>
      <c r="I31" s="22">
        <f t="shared" ref="I31:I36" si="3">+E31-C31</f>
        <v>-9.9999904632568359E-3</v>
      </c>
      <c r="J31" s="22"/>
    </row>
    <row r="32" spans="2:11" x14ac:dyDescent="0.25">
      <c r="B32" s="23" t="s">
        <v>28</v>
      </c>
      <c r="C32" s="24">
        <v>1301705.6599999999</v>
      </c>
      <c r="D32" s="25"/>
      <c r="E32" s="35">
        <f>+'[1]balanza de comparacion '!F181</f>
        <v>2708203.77</v>
      </c>
      <c r="G32" s="22">
        <f t="shared" si="2"/>
        <v>1.0805039520224566</v>
      </c>
      <c r="I32" s="22">
        <f t="shared" si="3"/>
        <v>1406498.11</v>
      </c>
      <c r="J32" s="22"/>
    </row>
    <row r="33" spans="2:10" x14ac:dyDescent="0.25">
      <c r="B33" s="23" t="s">
        <v>29</v>
      </c>
      <c r="C33" s="24">
        <v>2227939.64</v>
      </c>
      <c r="D33" s="25"/>
      <c r="E33" s="35">
        <f>+'[1]balanza de comparacion '!F182</f>
        <v>2227939.64</v>
      </c>
      <c r="G33" s="22">
        <f t="shared" si="2"/>
        <v>0</v>
      </c>
      <c r="I33" s="22">
        <f t="shared" si="3"/>
        <v>0</v>
      </c>
      <c r="J33" s="22"/>
    </row>
    <row r="34" spans="2:10" x14ac:dyDescent="0.25">
      <c r="B34" s="23" t="s">
        <v>30</v>
      </c>
      <c r="C34" s="24">
        <v>2126320</v>
      </c>
      <c r="D34" s="25"/>
      <c r="E34" s="35">
        <f>+'[1]balanza de comparacion '!F183</f>
        <v>2186320</v>
      </c>
      <c r="G34" s="22">
        <f t="shared" si="2"/>
        <v>2.8217765905414048E-2</v>
      </c>
      <c r="I34" s="22">
        <f t="shared" si="3"/>
        <v>60000</v>
      </c>
      <c r="J34" s="22"/>
    </row>
    <row r="35" spans="2:10" x14ac:dyDescent="0.25">
      <c r="B35" s="23" t="s">
        <v>31</v>
      </c>
      <c r="C35" s="24">
        <v>18952689.940000001</v>
      </c>
      <c r="D35" s="25"/>
      <c r="E35" s="21">
        <f>+'[1]balanza de comparacion '!F184</f>
        <v>26195911.949999999</v>
      </c>
      <c r="G35" s="22">
        <f t="shared" si="2"/>
        <v>0.3821738250839552</v>
      </c>
      <c r="I35" s="22">
        <f t="shared" si="3"/>
        <v>7243222.0099999979</v>
      </c>
      <c r="J35" s="22"/>
    </row>
    <row r="36" spans="2:10" x14ac:dyDescent="0.25">
      <c r="B36" s="16" t="s">
        <v>32</v>
      </c>
      <c r="C36" s="40">
        <v>99626597.929999992</v>
      </c>
      <c r="D36" s="31"/>
      <c r="E36" s="40">
        <f>SUM(E31:E35)</f>
        <v>108336318.04000001</v>
      </c>
      <c r="F36" s="40"/>
      <c r="G36" s="22">
        <f t="shared" si="2"/>
        <v>8.7423642791854342E-2</v>
      </c>
      <c r="I36" s="22">
        <f t="shared" si="3"/>
        <v>8709720.1100000143</v>
      </c>
      <c r="J36" s="22"/>
    </row>
    <row r="37" spans="2:10" ht="15.75" thickBot="1" x14ac:dyDescent="0.3">
      <c r="B37" s="16" t="s">
        <v>33</v>
      </c>
      <c r="C37" s="41">
        <v>3229745347.4299994</v>
      </c>
      <c r="D37" s="31"/>
      <c r="E37" s="41">
        <f>+E17+E28+E36</f>
        <v>3343801191.6899996</v>
      </c>
      <c r="F37" s="42"/>
      <c r="G37" s="22">
        <f t="shared" si="2"/>
        <v>3.5314191055575858E-2</v>
      </c>
      <c r="I37" s="22">
        <f>+E37-C37</f>
        <v>114055844.26000023</v>
      </c>
      <c r="J37" s="22"/>
    </row>
    <row r="38" spans="2:10" ht="15.75" thickTop="1" x14ac:dyDescent="0.25">
      <c r="B38" s="33"/>
      <c r="C38" s="34"/>
      <c r="D38" s="34"/>
      <c r="I38" s="22"/>
      <c r="J38" s="22"/>
    </row>
    <row r="39" spans="2:10" s="16" customFormat="1" ht="14.25" x14ac:dyDescent="0.2">
      <c r="B39" s="16" t="s">
        <v>34</v>
      </c>
      <c r="C39" s="31"/>
      <c r="D39" s="31"/>
      <c r="E39" s="40"/>
      <c r="F39" s="40"/>
      <c r="G39" s="31"/>
    </row>
    <row r="40" spans="2:10" s="16" customFormat="1" ht="14.25" x14ac:dyDescent="0.2">
      <c r="B40" s="16" t="s">
        <v>35</v>
      </c>
      <c r="C40" s="31"/>
      <c r="D40" s="31"/>
      <c r="E40" s="40"/>
      <c r="F40" s="40"/>
      <c r="G40" s="31"/>
    </row>
    <row r="41" spans="2:10" s="16" customFormat="1" x14ac:dyDescent="0.25">
      <c r="B41" s="12" t="s">
        <v>36</v>
      </c>
      <c r="C41" s="22">
        <v>527147670.76999998</v>
      </c>
      <c r="D41" s="22"/>
      <c r="E41" s="21">
        <f>+'[1]balanza de comparacion '!G185</f>
        <v>516052682.31</v>
      </c>
      <c r="F41" s="21"/>
      <c r="G41" s="22">
        <f t="shared" ref="G41:G44" si="4">+I41/C41</f>
        <v>-2.1047211389160891E-2</v>
      </c>
      <c r="H41" s="12"/>
      <c r="I41" s="22">
        <f t="shared" ref="I41:I47" si="5">+E41-C41</f>
        <v>-11094988.459999979</v>
      </c>
      <c r="J41" s="22"/>
    </row>
    <row r="42" spans="2:10" s="16" customFormat="1" x14ac:dyDescent="0.25">
      <c r="B42" s="12" t="s">
        <v>37</v>
      </c>
      <c r="C42" s="22">
        <v>272977.46999999997</v>
      </c>
      <c r="D42" s="22"/>
      <c r="E42" s="21">
        <f>+'[1]balanza de comparacion '!G194</f>
        <v>7828265.9400000004</v>
      </c>
      <c r="F42" s="21"/>
      <c r="G42" s="22">
        <v>0</v>
      </c>
      <c r="H42" s="12"/>
      <c r="I42" s="22">
        <f t="shared" si="5"/>
        <v>7555288.4700000007</v>
      </c>
      <c r="J42" s="22"/>
    </row>
    <row r="43" spans="2:10" s="16" customFormat="1" x14ac:dyDescent="0.25">
      <c r="B43" s="12" t="s">
        <v>38</v>
      </c>
      <c r="C43" s="22">
        <v>0</v>
      </c>
      <c r="D43" s="22"/>
      <c r="E43" s="21">
        <f>+'[1]balanza de comparacion '!G186</f>
        <v>0</v>
      </c>
      <c r="F43" s="21"/>
      <c r="G43" s="22">
        <v>0</v>
      </c>
      <c r="H43" s="12"/>
      <c r="I43" s="22">
        <f t="shared" si="5"/>
        <v>0</v>
      </c>
      <c r="J43" s="22"/>
    </row>
    <row r="44" spans="2:10" s="16" customFormat="1" x14ac:dyDescent="0.25">
      <c r="B44" s="12" t="s">
        <v>39</v>
      </c>
      <c r="C44" s="22">
        <v>1395753.63</v>
      </c>
      <c r="D44" s="22"/>
      <c r="E44" s="21">
        <f>+'[1]balanza de comparacion '!G188</f>
        <v>1395753.63</v>
      </c>
      <c r="F44" s="21"/>
      <c r="G44" s="22">
        <f t="shared" si="4"/>
        <v>0</v>
      </c>
      <c r="H44" s="12"/>
      <c r="I44" s="22">
        <f t="shared" si="5"/>
        <v>0</v>
      </c>
      <c r="J44" s="22"/>
    </row>
    <row r="45" spans="2:10" s="16" customFormat="1" x14ac:dyDescent="0.25">
      <c r="B45" s="12" t="s">
        <v>40</v>
      </c>
      <c r="C45" s="22">
        <v>1194805.27</v>
      </c>
      <c r="D45" s="22"/>
      <c r="E45" s="21">
        <f>+'[1]balanza de comparacion '!G189</f>
        <v>1194805.27</v>
      </c>
      <c r="F45" s="21"/>
      <c r="G45" s="22">
        <f>+I45/C45</f>
        <v>0</v>
      </c>
      <c r="H45" s="12"/>
      <c r="I45" s="22">
        <f t="shared" si="5"/>
        <v>0</v>
      </c>
      <c r="J45" s="22"/>
    </row>
    <row r="46" spans="2:10" s="16" customFormat="1" x14ac:dyDescent="0.25">
      <c r="B46" s="12" t="s">
        <v>41</v>
      </c>
      <c r="C46" s="21">
        <v>2021143.58</v>
      </c>
      <c r="D46" s="22"/>
      <c r="E46" s="21">
        <f>+'[1]balanza de comparacion '!G192</f>
        <v>2021143.58</v>
      </c>
      <c r="F46" s="21"/>
      <c r="G46" s="22">
        <f>+I46/C46</f>
        <v>0</v>
      </c>
      <c r="H46" s="12"/>
      <c r="I46" s="22">
        <f t="shared" si="5"/>
        <v>0</v>
      </c>
      <c r="J46" s="22"/>
    </row>
    <row r="47" spans="2:10" s="16" customFormat="1" x14ac:dyDescent="0.25">
      <c r="B47" s="12" t="s">
        <v>42</v>
      </c>
      <c r="C47" s="21">
        <v>26706.19</v>
      </c>
      <c r="D47" s="22"/>
      <c r="E47" s="21">
        <f>+'[1]balanza de comparacion '!G193</f>
        <v>26706.19</v>
      </c>
      <c r="F47" s="21"/>
      <c r="G47" s="22">
        <f>+I47/C47</f>
        <v>0</v>
      </c>
      <c r="H47" s="12"/>
      <c r="I47" s="22">
        <f t="shared" si="5"/>
        <v>0</v>
      </c>
      <c r="J47" s="22"/>
    </row>
    <row r="48" spans="2:10" x14ac:dyDescent="0.25">
      <c r="B48" s="16" t="s">
        <v>43</v>
      </c>
      <c r="C48" s="43">
        <v>532059056.90999997</v>
      </c>
      <c r="D48" s="31"/>
      <c r="E48" s="44">
        <f>SUM(E41:E47)</f>
        <v>528519356.91999996</v>
      </c>
      <c r="F48" s="42"/>
      <c r="G48" s="22">
        <f>+I48/C48</f>
        <v>-6.6528328839231933E-3</v>
      </c>
      <c r="I48" s="22">
        <f>+E48-C48</f>
        <v>-3539699.9900000095</v>
      </c>
      <c r="J48" s="22"/>
    </row>
    <row r="49" spans="2:10" s="16" customFormat="1" ht="14.25" x14ac:dyDescent="0.2">
      <c r="C49" s="31"/>
      <c r="D49" s="31"/>
      <c r="E49" s="31"/>
      <c r="G49" s="31"/>
    </row>
    <row r="50" spans="2:10" s="16" customFormat="1" ht="14.25" x14ac:dyDescent="0.2">
      <c r="C50" s="31"/>
      <c r="D50" s="31"/>
      <c r="E50" s="42"/>
      <c r="F50" s="42"/>
      <c r="G50" s="31"/>
    </row>
    <row r="51" spans="2:10" s="16" customFormat="1" x14ac:dyDescent="0.25">
      <c r="B51" s="16" t="s">
        <v>44</v>
      </c>
      <c r="C51" s="31"/>
      <c r="D51" s="31"/>
      <c r="E51" s="42"/>
      <c r="F51" s="42"/>
      <c r="G51" s="22"/>
      <c r="H51" s="12"/>
    </row>
    <row r="52" spans="2:10" s="16" customFormat="1" x14ac:dyDescent="0.25">
      <c r="B52" s="12" t="s">
        <v>45</v>
      </c>
      <c r="C52" s="45">
        <v>0</v>
      </c>
      <c r="D52" s="22"/>
      <c r="E52" s="45">
        <v>0</v>
      </c>
      <c r="F52" s="46"/>
      <c r="G52" s="22">
        <v>0</v>
      </c>
      <c r="H52" s="12"/>
      <c r="I52" s="22">
        <f>+E52-C52</f>
        <v>0</v>
      </c>
      <c r="J52" s="22"/>
    </row>
    <row r="53" spans="2:10" s="16" customFormat="1" x14ac:dyDescent="0.25">
      <c r="B53" s="16" t="s">
        <v>46</v>
      </c>
      <c r="C53" s="43">
        <v>0</v>
      </c>
      <c r="D53" s="31"/>
      <c r="E53" s="43">
        <f>+E52</f>
        <v>0</v>
      </c>
      <c r="F53" s="42"/>
      <c r="G53" s="22">
        <v>0</v>
      </c>
      <c r="H53" s="12"/>
      <c r="I53" s="22">
        <f>+E53-C53</f>
        <v>0</v>
      </c>
      <c r="J53" s="22"/>
    </row>
    <row r="54" spans="2:10" s="16" customFormat="1" x14ac:dyDescent="0.25">
      <c r="B54" s="16" t="s">
        <v>47</v>
      </c>
      <c r="C54" s="43">
        <v>532059056.90999997</v>
      </c>
      <c r="D54" s="31"/>
      <c r="E54" s="43">
        <f>+E48</f>
        <v>528519356.91999996</v>
      </c>
      <c r="F54" s="42"/>
      <c r="G54" s="22">
        <f>+I54/C54</f>
        <v>-6.6528328839231933E-3</v>
      </c>
      <c r="H54" s="12"/>
      <c r="I54" s="22">
        <f>+E54-C54</f>
        <v>-3539699.9900000095</v>
      </c>
      <c r="J54" s="22"/>
    </row>
    <row r="55" spans="2:10" s="16" customFormat="1" x14ac:dyDescent="0.25">
      <c r="C55" s="31"/>
      <c r="D55" s="31"/>
      <c r="E55" s="46"/>
      <c r="F55" s="46"/>
      <c r="G55" s="31"/>
    </row>
    <row r="56" spans="2:10" x14ac:dyDescent="0.25">
      <c r="B56" s="33"/>
      <c r="C56" s="34"/>
      <c r="D56" s="34"/>
    </row>
    <row r="57" spans="2:10" s="16" customFormat="1" ht="14.25" x14ac:dyDescent="0.2">
      <c r="B57" s="16" t="s">
        <v>48</v>
      </c>
      <c r="C57" s="31"/>
      <c r="D57" s="31"/>
      <c r="E57" s="40"/>
      <c r="F57" s="40"/>
      <c r="G57" s="31"/>
    </row>
    <row r="58" spans="2:10" x14ac:dyDescent="0.25">
      <c r="B58" s="23" t="s">
        <v>49</v>
      </c>
      <c r="C58" s="24">
        <v>7518717.21</v>
      </c>
      <c r="D58" s="25"/>
      <c r="E58" s="21">
        <f>+'[1]balanza de comprobacion post ci'!G187</f>
        <v>7518717.21</v>
      </c>
      <c r="G58" s="22">
        <f>+I58/C58</f>
        <v>0</v>
      </c>
      <c r="I58" s="22">
        <f>+E58-C58</f>
        <v>0</v>
      </c>
      <c r="J58" s="22"/>
    </row>
    <row r="59" spans="2:10" x14ac:dyDescent="0.25">
      <c r="B59" s="23" t="s">
        <v>50</v>
      </c>
      <c r="C59" s="24">
        <v>2793630021.23</v>
      </c>
      <c r="D59" s="25"/>
      <c r="E59" s="21">
        <f>+'[1]balanza de comparacion '!G196+'[1]balanza de comparacion '!G197+'[1]balanza de comprobacion post ci'!G190</f>
        <v>2861330276.04</v>
      </c>
      <c r="G59" s="22">
        <f>+I59/C59</f>
        <v>2.42337941300446E-2</v>
      </c>
      <c r="I59" s="22">
        <f>+E59-C59</f>
        <v>67700254.809999943</v>
      </c>
      <c r="J59" s="22"/>
    </row>
    <row r="60" spans="2:10" x14ac:dyDescent="0.25">
      <c r="B60" s="23" t="s">
        <v>51</v>
      </c>
      <c r="C60" s="47">
        <v>-103462447.92000043</v>
      </c>
      <c r="D60" s="25"/>
      <c r="E60" s="47">
        <f>+'[1]Estado de Resultados'!F191</f>
        <v>-53567158.479999721</v>
      </c>
      <c r="F60" s="48"/>
      <c r="G60" s="22">
        <f>+I60/C60</f>
        <v>-0.48225506396853191</v>
      </c>
      <c r="I60" s="22">
        <f>+E60-C60</f>
        <v>49895289.440000713</v>
      </c>
      <c r="J60" s="22"/>
    </row>
    <row r="61" spans="2:10" s="16" customFormat="1" x14ac:dyDescent="0.25">
      <c r="B61" s="16" t="s">
        <v>52</v>
      </c>
      <c r="C61" s="43">
        <v>2697686290.5199995</v>
      </c>
      <c r="D61" s="31"/>
      <c r="E61" s="43">
        <f>SUM(E58:E60)</f>
        <v>2815281834.7700005</v>
      </c>
      <c r="F61" s="42"/>
      <c r="G61" s="22">
        <f>+I61/C61</f>
        <v>4.3591259911593919E-2</v>
      </c>
      <c r="H61" s="12"/>
      <c r="I61" s="22">
        <f>+E61-C61</f>
        <v>117595544.25000095</v>
      </c>
      <c r="J61" s="22"/>
    </row>
    <row r="62" spans="2:10" s="16" customFormat="1" ht="15.75" thickBot="1" x14ac:dyDescent="0.3">
      <c r="B62" s="16" t="s">
        <v>53</v>
      </c>
      <c r="C62" s="41">
        <v>3229745347.4299994</v>
      </c>
      <c r="D62" s="31"/>
      <c r="E62" s="41">
        <f>+E54+E61</f>
        <v>3343801191.6900005</v>
      </c>
      <c r="F62" s="42"/>
      <c r="G62" s="22">
        <f>+I62/C62</f>
        <v>3.5314191055576157E-2</v>
      </c>
      <c r="H62" s="12"/>
      <c r="I62" s="22">
        <f>+E62-C62</f>
        <v>114055844.26000118</v>
      </c>
      <c r="J62" s="22"/>
    </row>
    <row r="63" spans="2:10" ht="15.75" thickTop="1" x14ac:dyDescent="0.25"/>
    <row r="64" spans="2:10" x14ac:dyDescent="0.25">
      <c r="C64" s="22"/>
    </row>
    <row r="65" spans="1:12" customFormat="1" x14ac:dyDescent="0.25">
      <c r="A65" s="49"/>
      <c r="B65" s="49"/>
      <c r="C65" s="49"/>
      <c r="D65" s="49"/>
      <c r="E65" s="49"/>
      <c r="F65" s="49"/>
      <c r="G65" s="50"/>
      <c r="H65" s="49"/>
      <c r="I65" s="49"/>
      <c r="J65" s="49"/>
    </row>
    <row r="66" spans="1:12" customFormat="1" x14ac:dyDescent="0.25">
      <c r="A66" s="49"/>
      <c r="B66" s="52" t="s">
        <v>54</v>
      </c>
      <c r="C66" s="49"/>
      <c r="D66" s="49"/>
      <c r="E66" s="49"/>
      <c r="F66" s="53" t="s">
        <v>55</v>
      </c>
      <c r="G66" s="53"/>
      <c r="H66" s="53"/>
      <c r="I66" s="53"/>
      <c r="J66" s="49"/>
      <c r="L66" s="51"/>
    </row>
    <row r="67" spans="1:12" customFormat="1" x14ac:dyDescent="0.25">
      <c r="A67" s="54"/>
      <c r="B67" s="55" t="s">
        <v>56</v>
      </c>
      <c r="C67" s="55"/>
      <c r="D67" s="55"/>
      <c r="E67" s="55"/>
      <c r="F67" s="56" t="s">
        <v>57</v>
      </c>
      <c r="G67" s="56"/>
      <c r="H67" s="56"/>
      <c r="I67" s="56"/>
      <c r="J67" s="54"/>
      <c r="L67" s="51"/>
    </row>
    <row r="68" spans="1:12" customFormat="1" x14ac:dyDescent="0.25">
      <c r="B68" s="1"/>
      <c r="C68" s="1"/>
      <c r="D68" s="1"/>
      <c r="E68" s="1"/>
      <c r="F68" s="1"/>
      <c r="G68" s="2"/>
      <c r="H68" s="1"/>
      <c r="I68" s="1"/>
      <c r="J68" s="1"/>
    </row>
    <row r="69" spans="1:12" customFormat="1" x14ac:dyDescent="0.25">
      <c r="B69" s="1"/>
      <c r="C69" s="1"/>
      <c r="D69" s="1"/>
      <c r="E69" s="1"/>
      <c r="F69" s="1"/>
      <c r="G69" s="2"/>
      <c r="H69" s="1"/>
      <c r="I69" s="1"/>
      <c r="J69" s="1"/>
    </row>
    <row r="70" spans="1:12" customFormat="1" x14ac:dyDescent="0.25">
      <c r="B70" s="1"/>
      <c r="C70" s="1"/>
      <c r="D70" s="1"/>
      <c r="E70" s="1"/>
      <c r="F70" s="1"/>
      <c r="G70" s="2"/>
      <c r="H70" s="1"/>
      <c r="I70" s="1"/>
      <c r="J70" s="1"/>
    </row>
    <row r="71" spans="1:12" customFormat="1" x14ac:dyDescent="0.25">
      <c r="A71" s="57" t="s">
        <v>58</v>
      </c>
      <c r="B71" s="57"/>
      <c r="C71" s="57"/>
      <c r="D71" s="57"/>
      <c r="E71" s="57"/>
      <c r="F71" s="57"/>
      <c r="G71" s="57"/>
      <c r="H71" s="57"/>
      <c r="I71" s="57"/>
      <c r="J71" s="57"/>
    </row>
    <row r="72" spans="1:12" customFormat="1" x14ac:dyDescent="0.25">
      <c r="A72" s="57" t="s">
        <v>59</v>
      </c>
      <c r="B72" s="57"/>
      <c r="C72" s="57"/>
      <c r="D72" s="57"/>
      <c r="E72" s="57"/>
      <c r="F72" s="57"/>
      <c r="G72" s="57"/>
      <c r="H72" s="57"/>
      <c r="I72" s="57"/>
      <c r="J72" s="57"/>
    </row>
    <row r="73" spans="1:12" customFormat="1" x14ac:dyDescent="0.25">
      <c r="A73" s="58" t="s">
        <v>60</v>
      </c>
      <c r="B73" s="58"/>
      <c r="C73" s="58"/>
      <c r="D73" s="58"/>
      <c r="E73" s="58"/>
      <c r="F73" s="58"/>
      <c r="G73" s="58"/>
      <c r="H73" s="58"/>
      <c r="I73" s="58"/>
      <c r="J73" s="58"/>
    </row>
    <row r="76" spans="1:12" x14ac:dyDescent="0.25">
      <c r="E76" s="21" t="s">
        <v>60</v>
      </c>
    </row>
    <row r="80" spans="1:12" x14ac:dyDescent="0.25">
      <c r="H80" s="22"/>
    </row>
    <row r="81" spans="8:8" x14ac:dyDescent="0.25">
      <c r="H81" s="22"/>
    </row>
    <row r="82" spans="8:8" x14ac:dyDescent="0.25">
      <c r="H82" s="22"/>
    </row>
  </sheetData>
  <mergeCells count="10">
    <mergeCell ref="F67:I67"/>
    <mergeCell ref="A71:J71"/>
    <mergeCell ref="A72:J72"/>
    <mergeCell ref="A73:J73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2023-10-12T13:25:52Z</dcterms:created>
  <dcterms:modified xsi:type="dcterms:W3CDTF">2023-10-12T13:31:59Z</dcterms:modified>
</cp:coreProperties>
</file>