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E60" i="1" s="1"/>
  <c r="I60" i="1" s="1"/>
  <c r="G60" i="1" s="1"/>
  <c r="E52" i="1"/>
  <c r="I52" i="1" s="1"/>
  <c r="I51" i="1"/>
  <c r="E46" i="1"/>
  <c r="I46" i="1" s="1"/>
  <c r="E45" i="1"/>
  <c r="I45" i="1" s="1"/>
  <c r="G45" i="1" s="1"/>
  <c r="E44" i="1"/>
  <c r="I44" i="1" s="1"/>
  <c r="G44" i="1" s="1"/>
  <c r="E43" i="1"/>
  <c r="I43" i="1" s="1"/>
  <c r="G43" i="1" s="1"/>
  <c r="E42" i="1"/>
  <c r="E41" i="1"/>
  <c r="I41" i="1" s="1"/>
  <c r="G41" i="1" s="1"/>
  <c r="E35" i="1"/>
  <c r="I35" i="1" s="1"/>
  <c r="G35" i="1" s="1"/>
  <c r="E34" i="1"/>
  <c r="I34" i="1" s="1"/>
  <c r="G34" i="1" s="1"/>
  <c r="E33" i="1"/>
  <c r="I33" i="1" s="1"/>
  <c r="G33" i="1" s="1"/>
  <c r="E32" i="1"/>
  <c r="E36" i="1" s="1"/>
  <c r="I36" i="1" s="1"/>
  <c r="G36" i="1" s="1"/>
  <c r="E31" i="1"/>
  <c r="I31" i="1" s="1"/>
  <c r="G31" i="1" s="1"/>
  <c r="I27" i="1"/>
  <c r="G27" i="1" s="1"/>
  <c r="E27" i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E28" i="1" s="1"/>
  <c r="I28" i="1" s="1"/>
  <c r="G28" i="1" s="1"/>
  <c r="E16" i="1"/>
  <c r="I16" i="1" s="1"/>
  <c r="G16" i="1" s="1"/>
  <c r="E15" i="1"/>
  <c r="E14" i="1"/>
  <c r="I14" i="1" s="1"/>
  <c r="G14" i="1" s="1"/>
  <c r="E17" i="1" l="1"/>
  <c r="E47" i="1"/>
  <c r="I20" i="1"/>
  <c r="G20" i="1" s="1"/>
  <c r="E37" i="1"/>
  <c r="I37" i="1" s="1"/>
  <c r="G37" i="1" s="1"/>
  <c r="I17" i="1"/>
  <c r="G17" i="1" s="1"/>
  <c r="I47" i="1"/>
  <c r="G47" i="1" s="1"/>
  <c r="E53" i="1"/>
  <c r="I32" i="1"/>
  <c r="I42" i="1"/>
  <c r="I15" i="1"/>
  <c r="G15" i="1" s="1"/>
  <c r="I57" i="1"/>
  <c r="G57" i="1" s="1"/>
  <c r="E61" i="1" l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<sst xmlns="http://schemas.openxmlformats.org/spreadsheetml/2006/main" count="61" uniqueCount="60">
  <si>
    <t>COMEDORES ECONOMICOS DEL ESTADO</t>
  </si>
  <si>
    <t>BALANCE GENERAL</t>
  </si>
  <si>
    <t>AL 31 DE JULIO 2023</t>
  </si>
  <si>
    <t>(VALORES EN RD$)</t>
  </si>
  <si>
    <t>VALOR RELATIVO</t>
  </si>
  <si>
    <t>VALOR ABSOLUTO</t>
  </si>
  <si>
    <t>Activos</t>
  </si>
  <si>
    <t>JUNIO 2023</t>
  </si>
  <si>
    <t>JULIO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</si>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</sst>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  <xf numFmtId="43" fontId="0" fillId="0" borderId="0" xfId="0" applyNumberFormat="1"/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66</xdr:row>
      <xdr:rowOff>57150</xdr:rowOff>
    </xdr:from>
    <xdr:to>
      <xdr:col>4</xdr:col>
      <xdr:colOff>105765</xdr:colOff>
      <xdr:row>69</xdr:row>
      <xdr:rowOff>1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288732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</xdr:row>
      <xdr:rowOff>47625</xdr:rowOff>
    </xdr:from>
    <xdr:to>
      <xdr:col>4</xdr:col>
      <xdr:colOff>307102</xdr:colOff>
      <xdr:row>6</xdr:row>
      <xdr:rowOff>9525</xdr:rowOff>
    </xdr:to>
    <xdr:pic>
      <xdr:nvPicPr>
        <xdr:cNvPr id="9" name="Imagen 8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38125"/>
          <a:ext cx="118340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3/ESTADOS%20FINANCIEROS%202023/ESTADOS%20FINANCIEROS%20AL%2030%20DE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679591493.13000011</v>
          </cell>
        </row>
        <row r="126">
          <cell r="K126">
            <v>1993917208.49</v>
          </cell>
        </row>
        <row r="146">
          <cell r="K146">
            <v>53278327.640000001</v>
          </cell>
        </row>
        <row r="149">
          <cell r="F149">
            <v>137375968.97999999</v>
          </cell>
        </row>
        <row r="150">
          <cell r="F150">
            <v>68254520.5</v>
          </cell>
        </row>
        <row r="151">
          <cell r="F151">
            <v>20519321.050000001</v>
          </cell>
        </row>
        <row r="152">
          <cell r="F152">
            <v>2478900.7799999998</v>
          </cell>
        </row>
        <row r="153">
          <cell r="F153">
            <v>7573502.0099999998</v>
          </cell>
        </row>
        <row r="154">
          <cell r="F154">
            <v>1688981.49</v>
          </cell>
        </row>
        <row r="155">
          <cell r="F155">
            <v>11233166.560000001</v>
          </cell>
        </row>
        <row r="156">
          <cell r="F156">
            <v>1268360.9099999999</v>
          </cell>
        </row>
        <row r="157">
          <cell r="F157">
            <v>185657.18</v>
          </cell>
        </row>
        <row r="158">
          <cell r="F158">
            <v>194297090.05000001</v>
          </cell>
        </row>
        <row r="159">
          <cell r="F159">
            <v>569282.9</v>
          </cell>
        </row>
        <row r="160">
          <cell r="F160">
            <v>27890765.949999999</v>
          </cell>
        </row>
        <row r="161">
          <cell r="F161">
            <v>214505862.86000001</v>
          </cell>
        </row>
        <row r="162">
          <cell r="F162">
            <v>261238.2</v>
          </cell>
        </row>
        <row r="163">
          <cell r="F163">
            <v>162376.43</v>
          </cell>
        </row>
        <row r="164">
          <cell r="F164">
            <v>1196402.26</v>
          </cell>
        </row>
        <row r="165">
          <cell r="F165">
            <v>3748421.51</v>
          </cell>
        </row>
        <row r="166">
          <cell r="F166">
            <v>233254.2</v>
          </cell>
        </row>
        <row r="167">
          <cell r="F167">
            <v>3192737.21</v>
          </cell>
        </row>
        <row r="168">
          <cell r="F168">
            <v>1331600.3999999999</v>
          </cell>
        </row>
        <row r="169">
          <cell r="F169">
            <v>1947424.71</v>
          </cell>
        </row>
        <row r="170">
          <cell r="F170">
            <v>973808.61</v>
          </cell>
        </row>
        <row r="171">
          <cell r="F171">
            <v>16468316.949999999</v>
          </cell>
        </row>
        <row r="172">
          <cell r="F172">
            <v>25366442.140000001</v>
          </cell>
        </row>
        <row r="173">
          <cell r="F173">
            <v>3090370</v>
          </cell>
        </row>
        <row r="174">
          <cell r="F174">
            <v>22514627.350000001</v>
          </cell>
        </row>
        <row r="175">
          <cell r="F175">
            <v>902700</v>
          </cell>
        </row>
        <row r="176">
          <cell r="F176">
            <v>80340.009999999995</v>
          </cell>
        </row>
        <row r="177">
          <cell r="G177">
            <v>429201924.54000002</v>
          </cell>
        </row>
        <row r="178">
          <cell r="F178">
            <v>84812.5</v>
          </cell>
        </row>
        <row r="179">
          <cell r="F179">
            <v>76353217.409999996</v>
          </cell>
        </row>
        <row r="180">
          <cell r="F180">
            <v>1725924.74</v>
          </cell>
        </row>
        <row r="181">
          <cell r="F181">
            <v>2227939.64</v>
          </cell>
        </row>
        <row r="182">
          <cell r="F182">
            <v>2126320</v>
          </cell>
        </row>
        <row r="183">
          <cell r="F183">
            <v>27333876.859999999</v>
          </cell>
        </row>
        <row r="184">
          <cell r="G184">
            <v>568297847.98000002</v>
          </cell>
        </row>
        <row r="185">
          <cell r="G185">
            <v>0</v>
          </cell>
        </row>
        <row r="187">
          <cell r="G187">
            <v>1395753.63</v>
          </cell>
        </row>
        <row r="188">
          <cell r="G188">
            <v>1194805.27</v>
          </cell>
        </row>
        <row r="191">
          <cell r="G191">
            <v>2021143.58</v>
          </cell>
        </row>
        <row r="192">
          <cell r="G192">
            <v>26706.19</v>
          </cell>
        </row>
        <row r="194">
          <cell r="G194">
            <v>2498032580.3800001</v>
          </cell>
        </row>
        <row r="195">
          <cell r="G195">
            <v>0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341461893.69</v>
          </cell>
        </row>
      </sheetData>
      <sheetData sheetId="4">
        <row r="186">
          <cell r="F186">
            <v>-243200810.86000025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tabSelected="1" workbookViewId="0">
      <selection activeCell="L59" sqref="L59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2" bestFit="1" customWidth="1"/>
    <col min="6" max="6" width="2.85546875" style="2" customWidth="1"/>
    <col min="7" max="7" width="15.85546875" style="3" customWidth="1"/>
    <col min="8" max="8" width="2.85546875" style="1" customWidth="1"/>
    <col min="9" max="9" width="14.140625" style="1" bestFit="1" customWidth="1"/>
    <col min="10" max="10" width="14.28515625" style="1" customWidth="1"/>
    <col min="11" max="11" width="11.28515625" style="1" bestFit="1" customWidth="1"/>
    <col min="12" max="16384" width="9" style="1"/>
  </cols>
  <sheetData>
    <row r="2" spans="1:13" customFormat="1" x14ac:dyDescent="0.25">
      <c r="E2" s="4"/>
      <c r="F2" s="4"/>
      <c r="G2" s="5"/>
      <c r="H2" s="4"/>
      <c r="I2" s="4"/>
      <c r="J2" s="4"/>
    </row>
    <row r="3" spans="1:13" customFormat="1" x14ac:dyDescent="0.25">
      <c r="E3" s="4"/>
      <c r="F3" s="4"/>
      <c r="G3" s="5"/>
      <c r="H3" s="4"/>
      <c r="I3" s="4"/>
      <c r="J3" s="4"/>
    </row>
    <row r="4" spans="1:13" customFormat="1" x14ac:dyDescent="0.25">
      <c r="E4" s="4"/>
      <c r="F4" s="4"/>
      <c r="G4" s="5"/>
      <c r="H4" s="4"/>
      <c r="I4" s="4"/>
      <c r="J4" s="4"/>
    </row>
    <row r="5" spans="1:13" customFormat="1" x14ac:dyDescent="0.25">
      <c r="E5" s="4"/>
      <c r="F5" s="4"/>
      <c r="G5" s="5"/>
      <c r="H5" s="4"/>
      <c r="I5" s="4"/>
      <c r="J5" s="4"/>
    </row>
    <row r="6" spans="1:13" customFormat="1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3" customFormat="1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3" customFormat="1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3" customFormat="1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3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3" ht="31.5" x14ac:dyDescent="0.25"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  <c r="K11" s="11"/>
      <c r="L11" s="11"/>
      <c r="M11" s="11"/>
    </row>
    <row r="12" spans="1:13" s="14" customFormat="1" ht="14.25" x14ac:dyDescent="0.2"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3" x14ac:dyDescent="0.25">
      <c r="B13" s="14" t="s">
        <v>11</v>
      </c>
      <c r="C13" s="14"/>
      <c r="D13" s="14"/>
    </row>
    <row r="14" spans="1:13" x14ac:dyDescent="0.25">
      <c r="B14" s="19" t="s">
        <v>12</v>
      </c>
      <c r="C14" s="20">
        <v>725158294.31000006</v>
      </c>
      <c r="D14" s="21"/>
      <c r="E14" s="22">
        <f>+'[1]balanza de comparacion '!K22</f>
        <v>679591493.13000011</v>
      </c>
      <c r="F14" s="23"/>
      <c r="G14" s="3">
        <f>+I14/C14</f>
        <v>-6.2837040598642674E-2</v>
      </c>
      <c r="I14" s="3">
        <f>+E14-C14</f>
        <v>-45566801.179999948</v>
      </c>
      <c r="J14" s="3"/>
    </row>
    <row r="15" spans="1:13" x14ac:dyDescent="0.25">
      <c r="B15" s="19" t="s">
        <v>13</v>
      </c>
      <c r="C15" s="20">
        <v>1877122555.52</v>
      </c>
      <c r="D15" s="21"/>
      <c r="E15" s="24">
        <f>+'[1]balanza de comparacion '!K126</f>
        <v>1993917208.49</v>
      </c>
      <c r="F15" s="25"/>
      <c r="G15" s="3">
        <f>+I15/C15</f>
        <v>6.2220046648816495E-2</v>
      </c>
      <c r="I15" s="3">
        <f>+E15-C15</f>
        <v>116794652.97000003</v>
      </c>
      <c r="J15" s="3"/>
    </row>
    <row r="16" spans="1:13" x14ac:dyDescent="0.25">
      <c r="B16" s="19" t="s">
        <v>14</v>
      </c>
      <c r="C16" s="20">
        <v>164541078.22999999</v>
      </c>
      <c r="D16" s="21"/>
      <c r="E16" s="22">
        <f>+'[1]balanza de comparacion '!K146</f>
        <v>53278327.640000001</v>
      </c>
      <c r="F16" s="23"/>
      <c r="G16" s="3">
        <f>+I16/C16</f>
        <v>-0.67620044664150003</v>
      </c>
      <c r="I16" s="3">
        <f>+E16-C16</f>
        <v>-111262750.58999999</v>
      </c>
      <c r="J16" s="3"/>
    </row>
    <row r="17" spans="2:10" x14ac:dyDescent="0.25">
      <c r="B17" s="14" t="s">
        <v>15</v>
      </c>
      <c r="C17" s="26">
        <v>2766821928.0599999</v>
      </c>
      <c r="D17" s="27"/>
      <c r="E17" s="26">
        <f>SUM(E14:E16)</f>
        <v>2726787029.2599998</v>
      </c>
      <c r="F17" s="28"/>
      <c r="G17" s="3">
        <f>+I17/C17</f>
        <v>-1.4469633334181099E-2</v>
      </c>
      <c r="I17" s="3">
        <f>+E17-C17</f>
        <v>-40034898.800000191</v>
      </c>
      <c r="J17" s="3"/>
    </row>
    <row r="18" spans="2:10" x14ac:dyDescent="0.25">
      <c r="B18" s="29"/>
      <c r="C18" s="30"/>
      <c r="D18" s="30"/>
      <c r="H18" s="3"/>
    </row>
    <row r="19" spans="2:10" x14ac:dyDescent="0.25">
      <c r="B19" s="14" t="s">
        <v>16</v>
      </c>
      <c r="C19" s="27"/>
      <c r="D19" s="27"/>
    </row>
    <row r="20" spans="2:10" x14ac:dyDescent="0.25">
      <c r="B20" s="19" t="s">
        <v>17</v>
      </c>
      <c r="C20" s="20">
        <v>137375968.97999999</v>
      </c>
      <c r="D20" s="21"/>
      <c r="E20" s="31">
        <f>+'[1]balanza de comparacion '!F149</f>
        <v>137375968.97999999</v>
      </c>
      <c r="G20" s="3">
        <f t="shared" ref="G20:G28" si="0">+I20/C20</f>
        <v>0</v>
      </c>
      <c r="I20" s="3">
        <f t="shared" ref="I20:I28" si="1">+E20-C20</f>
        <v>0</v>
      </c>
      <c r="J20" s="3"/>
    </row>
    <row r="21" spans="2:10" x14ac:dyDescent="0.25">
      <c r="B21" s="19" t="s">
        <v>18</v>
      </c>
      <c r="C21" s="20">
        <v>433900213.68000001</v>
      </c>
      <c r="D21" s="21"/>
      <c r="E21" s="31">
        <f>+'[1]balanza de comparacion '!F158+'[1]balanza de comparacion '!F161+'[1]balanza de comparacion '!F166+'[1]balanza de comparacion '!F172+'[1]balanza de comparacion '!F163+'[1]balanza de comparacion '!F175</f>
        <v>435467725.68000001</v>
      </c>
      <c r="G21" s="3">
        <f>+I21/C21</f>
        <v>3.6126094216584899E-3</v>
      </c>
      <c r="I21" s="3">
        <f t="shared" si="1"/>
        <v>1567512</v>
      </c>
      <c r="J21" s="3"/>
    </row>
    <row r="22" spans="2:10" x14ac:dyDescent="0.25">
      <c r="B22" s="19" t="s">
        <v>19</v>
      </c>
      <c r="C22" s="20">
        <v>3090370</v>
      </c>
      <c r="D22" s="21"/>
      <c r="E22" s="31">
        <f>+'[1]balanza de comparacion '!F173</f>
        <v>3090370</v>
      </c>
      <c r="G22" s="3">
        <v>0</v>
      </c>
      <c r="I22" s="3">
        <f t="shared" si="1"/>
        <v>0</v>
      </c>
      <c r="J22" s="3"/>
    </row>
    <row r="23" spans="2:10" x14ac:dyDescent="0.25">
      <c r="B23" s="19" t="s">
        <v>20</v>
      </c>
      <c r="C23" s="20">
        <v>81637874.280000016</v>
      </c>
      <c r="D23" s="21"/>
      <c r="E23" s="31">
        <f>+'[1]balanza de comparacion '!F153+'[1]balanza de comparacion '!F156+'[1]balanza de comparacion '!F160+'[1]balanza de comparacion '!F165+'[1]balanza de comparacion '!F167+'[1]balanza de comparacion '!F171+'[1]balanza de comparacion '!F174+'[1]balanza de comparacion '!F157+'[1]balanza de comparacion '!F176</f>
        <v>82922729.079999998</v>
      </c>
      <c r="G23" s="3">
        <f t="shared" si="0"/>
        <v>1.5738464668901248E-2</v>
      </c>
      <c r="I23" s="3">
        <f t="shared" si="1"/>
        <v>1284854.7999999821</v>
      </c>
      <c r="J23" s="3"/>
    </row>
    <row r="24" spans="2:10" x14ac:dyDescent="0.25">
      <c r="B24" s="19" t="s">
        <v>21</v>
      </c>
      <c r="C24" s="20">
        <v>109372513.85000001</v>
      </c>
      <c r="D24" s="21"/>
      <c r="E24" s="31">
        <f>+'[1]balanza de comparacion '!F150+'[1]balanza de comparacion '!F151+'[1]balanza de comparacion '!F152+'[1]balanza de comparacion '!F154+'[1]balanza de comparacion '!F155+'[1]balanza de comparacion '!F159+'[1]balanza de comparacion '!F162+'[1]balanza de comparacion '!F164+'[1]balanza de comparacion '!F168+'[1]balanza de comparacion '!F169</f>
        <v>109480838.85000001</v>
      </c>
      <c r="G24" s="3">
        <f t="shared" si="0"/>
        <v>9.9042251281307621E-4</v>
      </c>
      <c r="I24" s="3">
        <f t="shared" si="1"/>
        <v>108325</v>
      </c>
      <c r="J24" s="3"/>
    </row>
    <row r="25" spans="2:10" x14ac:dyDescent="0.25">
      <c r="B25" s="19" t="s">
        <v>22</v>
      </c>
      <c r="C25" s="20">
        <v>84812.5</v>
      </c>
      <c r="D25" s="21"/>
      <c r="E25" s="31">
        <f>+'[1]balanza de comparacion '!F178</f>
        <v>84812.5</v>
      </c>
      <c r="G25" s="3">
        <f t="shared" si="0"/>
        <v>0</v>
      </c>
      <c r="I25" s="3">
        <f t="shared" si="1"/>
        <v>0</v>
      </c>
      <c r="J25" s="3"/>
    </row>
    <row r="26" spans="2:10" x14ac:dyDescent="0.25">
      <c r="B26" s="19" t="s">
        <v>23</v>
      </c>
      <c r="C26" s="20">
        <v>973808.61</v>
      </c>
      <c r="D26" s="21"/>
      <c r="E26" s="31">
        <f>+'[1]balanza de comparacion '!F170</f>
        <v>973808.61</v>
      </c>
      <c r="G26" s="3">
        <f t="shared" si="0"/>
        <v>0</v>
      </c>
      <c r="I26" s="3">
        <f t="shared" si="1"/>
        <v>0</v>
      </c>
      <c r="J26" s="3"/>
    </row>
    <row r="27" spans="2:10" x14ac:dyDescent="0.25">
      <c r="B27" s="19" t="s">
        <v>24</v>
      </c>
      <c r="C27" s="20">
        <v>-426639966.57999998</v>
      </c>
      <c r="D27" s="21"/>
      <c r="E27" s="32">
        <f>+-'[1]balanza de comparacion '!G177</f>
        <v>-429201924.54000002</v>
      </c>
      <c r="F27" s="33"/>
      <c r="G27" s="3">
        <f t="shared" si="0"/>
        <v>6.0049647494045573E-3</v>
      </c>
      <c r="I27" s="3">
        <f t="shared" si="1"/>
        <v>-2561957.9600000381</v>
      </c>
      <c r="J27" s="3"/>
    </row>
    <row r="28" spans="2:10" x14ac:dyDescent="0.25">
      <c r="B28" s="14" t="s">
        <v>25</v>
      </c>
      <c r="C28" s="34">
        <v>339795595.31999999</v>
      </c>
      <c r="D28" s="27"/>
      <c r="E28" s="34">
        <f>SUM(E20:E27)</f>
        <v>340194329.16000003</v>
      </c>
      <c r="F28" s="35"/>
      <c r="G28" s="3">
        <f t="shared" si="0"/>
        <v>1.1734520561531374E-3</v>
      </c>
      <c r="I28" s="3">
        <f t="shared" si="1"/>
        <v>398733.84000003338</v>
      </c>
      <c r="J28" s="3"/>
    </row>
    <row r="29" spans="2:10" x14ac:dyDescent="0.25">
      <c r="B29" s="14"/>
      <c r="C29" s="27"/>
      <c r="D29" s="27"/>
      <c r="H29" s="3"/>
    </row>
    <row r="30" spans="2:10" x14ac:dyDescent="0.25">
      <c r="B30" s="14" t="s">
        <v>26</v>
      </c>
      <c r="C30" s="27"/>
      <c r="D30" s="27"/>
    </row>
    <row r="31" spans="2:10" x14ac:dyDescent="0.25">
      <c r="B31" s="19" t="s">
        <v>27</v>
      </c>
      <c r="C31" s="20">
        <v>76353217.409999996</v>
      </c>
      <c r="D31" s="21"/>
      <c r="E31" s="31">
        <f>+'[1]balanza de comparacion '!F179</f>
        <v>76353217.409999996</v>
      </c>
      <c r="G31" s="3">
        <f t="shared" ref="G31:G37" si="2">+I31/C31</f>
        <v>0</v>
      </c>
      <c r="I31" s="3">
        <f t="shared" ref="I31:I36" si="3">+E31-C31</f>
        <v>0</v>
      </c>
      <c r="J31" s="3"/>
    </row>
    <row r="32" spans="2:10" x14ac:dyDescent="0.25">
      <c r="B32" s="19" t="s">
        <v>28</v>
      </c>
      <c r="C32" s="20">
        <v>2150143.8199999998</v>
      </c>
      <c r="D32" s="21"/>
      <c r="E32" s="31">
        <f>+'[1]balanza de comparacion '!F180</f>
        <v>1725924.74</v>
      </c>
      <c r="G32" s="3">
        <v>0</v>
      </c>
      <c r="I32" s="3">
        <f t="shared" si="3"/>
        <v>-424219.07999999984</v>
      </c>
      <c r="J32" s="3"/>
    </row>
    <row r="33" spans="2:10" x14ac:dyDescent="0.25">
      <c r="B33" s="19" t="s">
        <v>29</v>
      </c>
      <c r="C33" s="20">
        <v>2227939.64</v>
      </c>
      <c r="D33" s="21"/>
      <c r="E33" s="31">
        <f>+'[1]balanza de comparacion '!F181</f>
        <v>2227939.64</v>
      </c>
      <c r="G33" s="3">
        <f t="shared" si="2"/>
        <v>0</v>
      </c>
      <c r="I33" s="3">
        <f t="shared" si="3"/>
        <v>0</v>
      </c>
      <c r="J33" s="3"/>
    </row>
    <row r="34" spans="2:10" x14ac:dyDescent="0.25">
      <c r="B34" s="19" t="s">
        <v>30</v>
      </c>
      <c r="C34" s="20">
        <v>1956320</v>
      </c>
      <c r="D34" s="21"/>
      <c r="E34" s="31">
        <f>+'[1]balanza de comparacion '!F182</f>
        <v>2126320</v>
      </c>
      <c r="G34" s="3">
        <f t="shared" si="2"/>
        <v>8.689784902265478E-2</v>
      </c>
      <c r="I34" s="3">
        <f t="shared" si="3"/>
        <v>170000</v>
      </c>
      <c r="J34" s="3"/>
    </row>
    <row r="35" spans="2:10" x14ac:dyDescent="0.25">
      <c r="B35" s="19" t="s">
        <v>31</v>
      </c>
      <c r="C35" s="20">
        <v>25120707.879999999</v>
      </c>
      <c r="D35" s="21"/>
      <c r="E35" s="2">
        <f>+'[1]balanza de comparacion '!F183</f>
        <v>27333876.859999999</v>
      </c>
      <c r="G35" s="3">
        <f t="shared" si="2"/>
        <v>8.8101377977569978E-2</v>
      </c>
      <c r="I35" s="3">
        <f t="shared" si="3"/>
        <v>2213168.9800000004</v>
      </c>
      <c r="J35" s="3"/>
    </row>
    <row r="36" spans="2:10" x14ac:dyDescent="0.25">
      <c r="B36" s="14" t="s">
        <v>32</v>
      </c>
      <c r="C36" s="36">
        <v>107808328.74999999</v>
      </c>
      <c r="D36" s="27"/>
      <c r="E36" s="36">
        <f>SUM(E31:E35)</f>
        <v>109767278.64999999</v>
      </c>
      <c r="F36" s="36"/>
      <c r="G36" s="3">
        <f t="shared" si="2"/>
        <v>1.8170673107665684E-2</v>
      </c>
      <c r="I36" s="3">
        <f t="shared" si="3"/>
        <v>1958949.900000006</v>
      </c>
      <c r="J36" s="3"/>
    </row>
    <row r="37" spans="2:10" ht="15.75" thickBot="1" x14ac:dyDescent="0.3">
      <c r="B37" s="14" t="s">
        <v>33</v>
      </c>
      <c r="C37" s="37">
        <v>3214425852.1300001</v>
      </c>
      <c r="D37" s="27"/>
      <c r="E37" s="37">
        <f>+E17+E28+E36</f>
        <v>3176748637.0699997</v>
      </c>
      <c r="F37" s="38"/>
      <c r="G37" s="3">
        <f t="shared" si="2"/>
        <v>-1.1721289210959423E-2</v>
      </c>
      <c r="I37" s="3">
        <f>+E37-C37</f>
        <v>-37677215.06000042</v>
      </c>
      <c r="J37" s="3"/>
    </row>
    <row r="38" spans="2:10" ht="15.75" thickTop="1" x14ac:dyDescent="0.25">
      <c r="B38" s="29"/>
      <c r="C38" s="30"/>
      <c r="D38" s="30"/>
      <c r="I38" s="3"/>
      <c r="J38" s="3"/>
    </row>
    <row r="39" spans="2:10" s="14" customFormat="1" ht="14.25" x14ac:dyDescent="0.2">
      <c r="B39" s="14" t="s">
        <v>34</v>
      </c>
      <c r="C39" s="27"/>
      <c r="D39" s="27"/>
      <c r="E39" s="36"/>
      <c r="F39" s="36"/>
      <c r="G39" s="27"/>
    </row>
    <row r="40" spans="2:10" s="14" customFormat="1" ht="14.25" x14ac:dyDescent="0.2">
      <c r="B40" s="14" t="s">
        <v>35</v>
      </c>
      <c r="C40" s="27"/>
      <c r="D40" s="27"/>
      <c r="E40" s="36"/>
      <c r="F40" s="36"/>
      <c r="G40" s="27"/>
    </row>
    <row r="41" spans="2:10" s="14" customFormat="1" x14ac:dyDescent="0.25">
      <c r="B41" s="1" t="s">
        <v>36</v>
      </c>
      <c r="C41" s="3">
        <v>646014983.22000003</v>
      </c>
      <c r="D41" s="3"/>
      <c r="E41" s="2">
        <f>+'[1]balanza de comparacion '!G184</f>
        <v>568297847.98000002</v>
      </c>
      <c r="F41" s="2"/>
      <c r="G41" s="3">
        <f t="shared" ref="G41:G47" si="4">+I41/C41</f>
        <v>-0.12030237263635336</v>
      </c>
      <c r="H41" s="1"/>
      <c r="I41" s="3">
        <f t="shared" ref="I41:I46" si="5">+E41-C41</f>
        <v>-77717135.24000001</v>
      </c>
      <c r="J41" s="3"/>
    </row>
    <row r="42" spans="2:10" s="14" customFormat="1" x14ac:dyDescent="0.25">
      <c r="B42" s="1" t="s">
        <v>37</v>
      </c>
      <c r="C42" s="3">
        <v>0</v>
      </c>
      <c r="D42" s="3"/>
      <c r="E42" s="2">
        <f>+'[1]balanza de comparacion '!G185</f>
        <v>0</v>
      </c>
      <c r="F42" s="2"/>
      <c r="G42" s="3">
        <v>0</v>
      </c>
      <c r="H42" s="1"/>
      <c r="I42" s="3">
        <f t="shared" si="5"/>
        <v>0</v>
      </c>
      <c r="J42" s="3"/>
    </row>
    <row r="43" spans="2:10" s="14" customFormat="1" x14ac:dyDescent="0.25">
      <c r="B43" s="1" t="s">
        <v>38</v>
      </c>
      <c r="C43" s="3">
        <v>1395753.63</v>
      </c>
      <c r="D43" s="3"/>
      <c r="E43" s="2">
        <f>+'[1]balanza de comparacion '!G187</f>
        <v>1395753.63</v>
      </c>
      <c r="F43" s="2"/>
      <c r="G43" s="3">
        <f t="shared" si="4"/>
        <v>0</v>
      </c>
      <c r="H43" s="1"/>
      <c r="I43" s="3">
        <f t="shared" si="5"/>
        <v>0</v>
      </c>
      <c r="J43" s="3"/>
    </row>
    <row r="44" spans="2:10" s="14" customFormat="1" x14ac:dyDescent="0.25">
      <c r="B44" s="1" t="s">
        <v>39</v>
      </c>
      <c r="C44" s="3">
        <v>1194805.27</v>
      </c>
      <c r="D44" s="3"/>
      <c r="E44" s="2">
        <f>+'[1]balanza de comparacion '!G188</f>
        <v>1194805.27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2:10" s="14" customFormat="1" x14ac:dyDescent="0.25">
      <c r="B45" s="1" t="s">
        <v>40</v>
      </c>
      <c r="C45" s="2">
        <v>2021143.58</v>
      </c>
      <c r="D45" s="3"/>
      <c r="E45" s="2">
        <f>+'[1]balanza de comparacion '!G191</f>
        <v>2021143.58</v>
      </c>
      <c r="F45" s="2"/>
      <c r="G45" s="3">
        <f t="shared" si="4"/>
        <v>0</v>
      </c>
      <c r="H45" s="1"/>
      <c r="I45" s="3">
        <f t="shared" si="5"/>
        <v>0</v>
      </c>
      <c r="J45" s="3"/>
    </row>
    <row r="46" spans="2:10" s="14" customFormat="1" x14ac:dyDescent="0.25">
      <c r="B46" s="1" t="s">
        <v>41</v>
      </c>
      <c r="C46" s="2">
        <v>26706.19</v>
      </c>
      <c r="D46" s="3"/>
      <c r="E46" s="2">
        <f>+'[1]balanza de comparacion '!G192</f>
        <v>26706.19</v>
      </c>
      <c r="F46" s="2"/>
      <c r="G46" s="3">
        <v>0</v>
      </c>
      <c r="H46" s="1"/>
      <c r="I46" s="3">
        <f t="shared" si="5"/>
        <v>0</v>
      </c>
      <c r="J46" s="3"/>
    </row>
    <row r="47" spans="2:10" x14ac:dyDescent="0.25">
      <c r="B47" s="14" t="s">
        <v>42</v>
      </c>
      <c r="C47" s="39">
        <v>650653391.8900001</v>
      </c>
      <c r="D47" s="27"/>
      <c r="E47" s="40">
        <f>SUM(E41:E46)</f>
        <v>572936256.6500001</v>
      </c>
      <c r="F47" s="38"/>
      <c r="G47" s="3">
        <f t="shared" si="4"/>
        <v>-0.11944475539311247</v>
      </c>
      <c r="I47" s="3">
        <f>+E47-C47</f>
        <v>-77717135.24000001</v>
      </c>
      <c r="J47" s="3"/>
    </row>
    <row r="48" spans="2:10" s="14" customFormat="1" ht="14.25" x14ac:dyDescent="0.2">
      <c r="C48" s="27"/>
      <c r="D48" s="27"/>
      <c r="E48" s="27"/>
      <c r="G48" s="27"/>
    </row>
    <row r="49" spans="1:11" s="14" customFormat="1" ht="14.25" x14ac:dyDescent="0.2">
      <c r="C49" s="27"/>
      <c r="D49" s="27"/>
      <c r="E49" s="38"/>
      <c r="F49" s="38"/>
      <c r="G49" s="27"/>
    </row>
    <row r="50" spans="1:11" s="14" customFormat="1" x14ac:dyDescent="0.25">
      <c r="B50" s="14" t="s">
        <v>43</v>
      </c>
      <c r="C50" s="27"/>
      <c r="D50" s="27"/>
      <c r="E50" s="38"/>
      <c r="F50" s="38"/>
      <c r="G50" s="3"/>
      <c r="H50" s="1"/>
    </row>
    <row r="51" spans="1:11" s="14" customFormat="1" x14ac:dyDescent="0.25">
      <c r="B51" s="1" t="s">
        <v>44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1" s="14" customFormat="1" x14ac:dyDescent="0.25">
      <c r="B52" s="14" t="s">
        <v>45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1" s="14" customFormat="1" x14ac:dyDescent="0.25">
      <c r="B53" s="14" t="s">
        <v>46</v>
      </c>
      <c r="C53" s="39">
        <v>650653391.8900001</v>
      </c>
      <c r="D53" s="27"/>
      <c r="E53" s="39">
        <f>+E47</f>
        <v>572936256.6500001</v>
      </c>
      <c r="F53" s="38"/>
      <c r="G53" s="3">
        <f>+I53/C53</f>
        <v>-0.11944475539311247</v>
      </c>
      <c r="H53" s="1"/>
      <c r="I53" s="3">
        <f>+E53-C53</f>
        <v>-77717135.24000001</v>
      </c>
      <c r="J53" s="3"/>
    </row>
    <row r="54" spans="1:11" s="14" customFormat="1" x14ac:dyDescent="0.25">
      <c r="C54" s="27"/>
      <c r="D54" s="27"/>
      <c r="E54" s="42"/>
      <c r="F54" s="42"/>
      <c r="G54" s="27"/>
    </row>
    <row r="55" spans="1:11" x14ac:dyDescent="0.25">
      <c r="B55" s="29"/>
      <c r="C55" s="30"/>
      <c r="D55" s="30"/>
    </row>
    <row r="56" spans="1:11" s="14" customFormat="1" ht="14.25" x14ac:dyDescent="0.2">
      <c r="B56" s="14" t="s">
        <v>47</v>
      </c>
      <c r="C56" s="27"/>
      <c r="D56" s="27"/>
      <c r="E56" s="36"/>
      <c r="F56" s="36"/>
      <c r="G56" s="27"/>
    </row>
    <row r="57" spans="1:11" x14ac:dyDescent="0.25">
      <c r="B57" s="19" t="s">
        <v>48</v>
      </c>
      <c r="C57" s="20">
        <v>7518717.21</v>
      </c>
      <c r="D57" s="21"/>
      <c r="E57" s="2">
        <f>+'[1]balanza de comprobacion post ci'!G187</f>
        <v>7518717.21</v>
      </c>
      <c r="G57" s="3">
        <f>+I57/C57</f>
        <v>0</v>
      </c>
      <c r="I57" s="3">
        <f>+E57-C57</f>
        <v>0</v>
      </c>
      <c r="J57" s="3"/>
    </row>
    <row r="58" spans="1:11" x14ac:dyDescent="0.25">
      <c r="B58" s="19" t="s">
        <v>49</v>
      </c>
      <c r="C58" s="20">
        <v>2944657297.4900002</v>
      </c>
      <c r="D58" s="21"/>
      <c r="E58" s="2">
        <f>+'[1]balanza de comparacion '!G194+'[1]balanza de comparacion '!G195+'[1]balanza de comprobacion post ci'!G190</f>
        <v>2839494474.0700002</v>
      </c>
      <c r="G58" s="3">
        <f>+I58/C58</f>
        <v>-3.5713094189140426E-2</v>
      </c>
      <c r="I58" s="3">
        <f>+E58-C58</f>
        <v>-105162823.42000008</v>
      </c>
      <c r="J58" s="3"/>
    </row>
    <row r="59" spans="1:11" x14ac:dyDescent="0.25">
      <c r="B59" s="19" t="s">
        <v>50</v>
      </c>
      <c r="C59" s="43">
        <v>-388403554.45999986</v>
      </c>
      <c r="D59" s="21"/>
      <c r="E59" s="43">
        <f>+'[1]Estado de Resultados'!F186</f>
        <v>-243200810.86000025</v>
      </c>
      <c r="F59" s="44"/>
      <c r="G59" s="3">
        <f>+I59/C59</f>
        <v>-0.37384504320995721</v>
      </c>
      <c r="I59" s="3">
        <f>+E59-C59</f>
        <v>145202743.59999961</v>
      </c>
      <c r="J59" s="3"/>
    </row>
    <row r="60" spans="1:11" s="14" customFormat="1" x14ac:dyDescent="0.25">
      <c r="B60" s="14" t="s">
        <v>51</v>
      </c>
      <c r="C60" s="39">
        <v>2563772460.2400002</v>
      </c>
      <c r="D60" s="27"/>
      <c r="E60" s="39">
        <f>SUM(E57:E59)</f>
        <v>2603812380.4200001</v>
      </c>
      <c r="F60" s="38"/>
      <c r="G60" s="3">
        <f>+I60/C60</f>
        <v>1.561757948529161E-2</v>
      </c>
      <c r="H60" s="1"/>
      <c r="I60" s="3">
        <f>+E60-C60</f>
        <v>40039920.179999828</v>
      </c>
      <c r="J60" s="3"/>
    </row>
    <row r="61" spans="1:11" s="14" customFormat="1" ht="15.75" thickBot="1" x14ac:dyDescent="0.3">
      <c r="B61" s="14" t="s">
        <v>52</v>
      </c>
      <c r="C61" s="37">
        <v>3214425852.1300001</v>
      </c>
      <c r="D61" s="27"/>
      <c r="E61" s="37">
        <f>+E53+E60</f>
        <v>3176748637.0700002</v>
      </c>
      <c r="F61" s="38"/>
      <c r="G61" s="3">
        <f>+I61/C61</f>
        <v>-1.1721289210959275E-2</v>
      </c>
      <c r="H61" s="1"/>
      <c r="I61" s="3">
        <f>+E61-C61</f>
        <v>-37677215.059999943</v>
      </c>
      <c r="J61" s="3"/>
      <c r="K61" s="27"/>
    </row>
    <row r="62" spans="1:11" ht="15.75" thickTop="1" x14ac:dyDescent="0.25"/>
    <row r="63" spans="1:11" x14ac:dyDescent="0.25">
      <c r="C63" s="3"/>
    </row>
    <row r="64" spans="1:11" customFormat="1" x14ac:dyDescent="0.25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54"/>
    </row>
    <row r="65" spans="1:11" customFormat="1" x14ac:dyDescent="0.25">
      <c r="A65" s="45"/>
      <c r="B65" s="47" t="s">
        <v>53</v>
      </c>
      <c r="C65" s="45"/>
      <c r="D65" s="45"/>
      <c r="E65" s="45"/>
      <c r="F65" s="48" t="s">
        <v>54</v>
      </c>
      <c r="G65" s="48"/>
      <c r="H65" s="48"/>
      <c r="I65" s="48"/>
      <c r="J65" s="45"/>
      <c r="K65" s="54"/>
    </row>
    <row r="66" spans="1:11" customFormat="1" x14ac:dyDescent="0.25">
      <c r="A66" s="49"/>
      <c r="B66" s="50" t="s">
        <v>55</v>
      </c>
      <c r="C66" s="50"/>
      <c r="D66" s="50"/>
      <c r="E66" s="50"/>
      <c r="F66" s="51" t="s">
        <v>56</v>
      </c>
      <c r="G66" s="51"/>
      <c r="H66" s="51"/>
      <c r="I66" s="51"/>
      <c r="J66" s="49"/>
      <c r="K66" s="54"/>
    </row>
    <row r="67" spans="1:11" customFormat="1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1" customFormat="1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1" customFormat="1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1" customFormat="1" x14ac:dyDescent="0.25">
      <c r="A70" s="52" t="s">
        <v>57</v>
      </c>
      <c r="B70" s="52"/>
      <c r="C70" s="52"/>
      <c r="D70" s="52"/>
      <c r="E70" s="52"/>
      <c r="F70" s="52"/>
      <c r="G70" s="52"/>
      <c r="H70" s="52"/>
      <c r="I70" s="52"/>
      <c r="J70" s="52"/>
    </row>
    <row r="71" spans="1:11" customFormat="1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1" customFormat="1" x14ac:dyDescent="0.25">
      <c r="A72" s="53" t="s">
        <v>59</v>
      </c>
      <c r="B72" s="53"/>
      <c r="C72" s="53"/>
      <c r="D72" s="53"/>
      <c r="E72" s="53"/>
      <c r="F72" s="53"/>
      <c r="G72" s="53"/>
      <c r="H72" s="53"/>
      <c r="I72" s="53"/>
      <c r="J72" s="53"/>
    </row>
    <row r="75" spans="1:11" x14ac:dyDescent="0.25">
      <c r="E75" s="2" t="s">
        <v>59</v>
      </c>
    </row>
    <row r="79" spans="1:11" x14ac:dyDescent="0.25">
      <c r="H79" s="3"/>
    </row>
    <row r="80" spans="1:11" x14ac:dyDescent="0.25">
      <c r="H80" s="3"/>
    </row>
    <row r="81" spans="8:8" x14ac:dyDescent="0.25">
      <c r="H81" s="3"/>
    </row>
  </sheetData>
  <mergeCells count="10">
    <mergeCell ref="F66:I66"/>
    <mergeCell ref="A70:J70"/>
    <mergeCell ref="A71:J71"/>
    <mergeCell ref="A72:J72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2023-08-18T13:53:53Z</dcterms:created>
  <dcterms:modified xsi:type="dcterms:W3CDTF">2023-08-18T13:54:50Z</dcterms:modified>
</cp:coreProperties>
</file>