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NFORMACIONES CONTABILIDAD\GESTION 2020 2024\INFORMACIONES 2022\LIBRE ACCESO\AGOSTO 2022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  <c r="I60" i="1" s="1"/>
  <c r="G60" i="1" s="1"/>
  <c r="E59" i="1"/>
  <c r="I59" i="1" s="1"/>
  <c r="G59" i="1" s="1"/>
  <c r="I58" i="1"/>
  <c r="G58" i="1" s="1"/>
  <c r="E58" i="1"/>
  <c r="I57" i="1"/>
  <c r="G57" i="1"/>
  <c r="E57" i="1"/>
  <c r="I52" i="1"/>
  <c r="E52" i="1"/>
  <c r="I51" i="1"/>
  <c r="E46" i="1"/>
  <c r="I46" i="1" s="1"/>
  <c r="E45" i="1"/>
  <c r="I45" i="1" s="1"/>
  <c r="G45" i="1" s="1"/>
  <c r="I44" i="1"/>
  <c r="G44" i="1" s="1"/>
  <c r="E44" i="1"/>
  <c r="I43" i="1"/>
  <c r="G43" i="1"/>
  <c r="E43" i="1"/>
  <c r="E42" i="1"/>
  <c r="I42" i="1" s="1"/>
  <c r="G42" i="1" s="1"/>
  <c r="E41" i="1"/>
  <c r="I41" i="1" s="1"/>
  <c r="G41" i="1" s="1"/>
  <c r="E35" i="1"/>
  <c r="I35" i="1" s="1"/>
  <c r="G35" i="1" s="1"/>
  <c r="E34" i="1"/>
  <c r="E33" i="1"/>
  <c r="I33" i="1" s="1"/>
  <c r="G33" i="1" s="1"/>
  <c r="E32" i="1"/>
  <c r="I32" i="1" s="1"/>
  <c r="I31" i="1"/>
  <c r="G31" i="1"/>
  <c r="E31" i="1"/>
  <c r="E36" i="1" s="1"/>
  <c r="I36" i="1" s="1"/>
  <c r="G36" i="1" s="1"/>
  <c r="E27" i="1"/>
  <c r="I27" i="1" s="1"/>
  <c r="G27" i="1" s="1"/>
  <c r="I26" i="1"/>
  <c r="G26" i="1" s="1"/>
  <c r="E26" i="1"/>
  <c r="I25" i="1"/>
  <c r="G25" i="1"/>
  <c r="E25" i="1"/>
  <c r="E24" i="1"/>
  <c r="I24" i="1" s="1"/>
  <c r="G24" i="1" s="1"/>
  <c r="E23" i="1"/>
  <c r="I23" i="1" s="1"/>
  <c r="G23" i="1" s="1"/>
  <c r="I22" i="1"/>
  <c r="E22" i="1"/>
  <c r="E21" i="1"/>
  <c r="E28" i="1" s="1"/>
  <c r="I28" i="1" s="1"/>
  <c r="G28" i="1" s="1"/>
  <c r="E20" i="1"/>
  <c r="I20" i="1" s="1"/>
  <c r="G20" i="1" s="1"/>
  <c r="I16" i="1"/>
  <c r="G16" i="1"/>
  <c r="E16" i="1"/>
  <c r="E15" i="1"/>
  <c r="I15" i="1" s="1"/>
  <c r="G15" i="1" s="1"/>
  <c r="E14" i="1"/>
  <c r="I14" i="1" s="1"/>
  <c r="G14" i="1" s="1"/>
  <c r="E17" i="1" l="1"/>
  <c r="I21" i="1"/>
  <c r="G21" i="1" s="1"/>
  <c r="E47" i="1"/>
  <c r="E53" i="1" l="1"/>
  <c r="I47" i="1"/>
  <c r="G47" i="1" s="1"/>
  <c r="I17" i="1"/>
  <c r="G17" i="1" s="1"/>
  <c r="E37" i="1"/>
  <c r="I37" i="1" s="1"/>
  <c r="G37" i="1" s="1"/>
  <c r="E61" i="1" l="1"/>
  <c r="I61" i="1" s="1"/>
  <c r="G61" i="1" s="1"/>
  <c r="I53" i="1"/>
  <c r="G53" i="1" s="1"/>
</calcChain>
</file>

<file path=xl/sharedStrings.xml><?xml version="1.0" encoding="utf-8"?>
<sst xmlns="http://schemas.openxmlformats.org/spreadsheetml/2006/main" count="60" uniqueCount="60">
  <si>
    <t>COMEDORES ECONOMICOS DEL ESTADO</t>
  </si>
  <si>
    <t>BALANCE GENERAL</t>
  </si>
  <si>
    <t>AL 31 DE AGOSTO 2022</t>
  </si>
  <si>
    <t>(VALORES EN RD$)</t>
  </si>
  <si>
    <t>VALOR RELATIVO</t>
  </si>
  <si>
    <t>VALOR ABSOLUTO</t>
  </si>
  <si>
    <t>Activos</t>
  </si>
  <si>
    <t>JULIO 2022</t>
  </si>
  <si>
    <t>AGOSTO 202</t>
  </si>
  <si>
    <t>%</t>
  </si>
  <si>
    <t>RD$</t>
  </si>
  <si>
    <t>Activos Corriente</t>
  </si>
  <si>
    <t xml:space="preserve">Efectivo y Equivalentes de Efectivo </t>
  </si>
  <si>
    <t>Cuentas Por Cobrar Clientes</t>
  </si>
  <si>
    <t xml:space="preserve">Existencia de Bienes de Cambio y Consumo </t>
  </si>
  <si>
    <t>Total Activos Corrientes</t>
  </si>
  <si>
    <t>Activos No Corrientes</t>
  </si>
  <si>
    <t>Edificios</t>
  </si>
  <si>
    <t>Equipos de Transporte</t>
  </si>
  <si>
    <t>Equipos de Cargas</t>
  </si>
  <si>
    <t>Equipos de Oficina</t>
  </si>
  <si>
    <t>Equipos de Cocina</t>
  </si>
  <si>
    <t>Equipos de Fotograficos</t>
  </si>
  <si>
    <t>Sotfware de Computadoras</t>
  </si>
  <si>
    <t>Despreciacion Acumulada</t>
  </si>
  <si>
    <t>Total Activos No Corrientes</t>
  </si>
  <si>
    <t xml:space="preserve">Otros Activos </t>
  </si>
  <si>
    <t>Construcciones en Proceso</t>
  </si>
  <si>
    <t>Seguros Para Vehiculos</t>
  </si>
  <si>
    <t>Seguro Para Edificaciones</t>
  </si>
  <si>
    <t xml:space="preserve">Fianzas  Depositos </t>
  </si>
  <si>
    <t>Gastos Pagado por Adelantado</t>
  </si>
  <si>
    <t xml:space="preserve">Total Otros Activos </t>
  </si>
  <si>
    <t>Total Activos</t>
  </si>
  <si>
    <t>Pasivos y Patrimonio</t>
  </si>
  <si>
    <t>Pasivos Corrientes</t>
  </si>
  <si>
    <t>Cuentas por Pagar Proveedores</t>
  </si>
  <si>
    <t>Viaticos por Pagar</t>
  </si>
  <si>
    <t xml:space="preserve">Retenciones por pagar </t>
  </si>
  <si>
    <t>Itbis Retenio por Pagar</t>
  </si>
  <si>
    <t>Prestaciones Laborales por Pagar</t>
  </si>
  <si>
    <t>Otras Cuentas Por Pagar</t>
  </si>
  <si>
    <t>Total Pasivos Corrientes</t>
  </si>
  <si>
    <t>Pasivos No Corrientes</t>
  </si>
  <si>
    <t>Cuentas Por Pagar a Largo Plazo</t>
  </si>
  <si>
    <t>Total No Corrientes</t>
  </si>
  <si>
    <t>Total Pasivos</t>
  </si>
  <si>
    <t xml:space="preserve">Patrimonio </t>
  </si>
  <si>
    <t>Patrimonio Inicial</t>
  </si>
  <si>
    <t>Resultados Acumulados</t>
  </si>
  <si>
    <t>Resultado del Ejercicio</t>
  </si>
  <si>
    <t>Total Patrimonio</t>
  </si>
  <si>
    <t>Total Pasivos y Patrimonio</t>
  </si>
  <si>
    <t>Licda. Rut Betania Lendof</t>
  </si>
  <si>
    <t>Ing.MSC. Jose M. Peguero M.</t>
  </si>
  <si>
    <t>Enc. Dpto. Contabilidad</t>
  </si>
  <si>
    <t>Director financiero</t>
  </si>
  <si>
    <t>Av. San Vicente de Paúl. Esq. Presidente Estrella Ureña. Teléfono: 809-592-1819 Fax: 809-596-7420</t>
  </si>
  <si>
    <t xml:space="preserve"> RNC: 401-05251-2</t>
  </si>
  <si>
    <t>www.comedoreseconomicos.gob.do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</si>
</sst>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sz val="8"/>
      <color indexed="8"/>
      <name val="Times New Roman"/>
      <family val="1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rgb="FF333333"/>
      <name val="Times New Roman"/>
      <family val="1"/>
    </font>
    <font>
      <u/>
      <sz val="11"/>
      <color theme="10"/>
      <name val="Calibri"/>
      <family val="2"/>
      <scheme val="minor"/>
    </font>
    <font>
      <u/>
      <sz val="10"/>
      <color theme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 applyNumberFormat="0" applyFill="0" applyBorder="0" applyAlignment="0" applyProtection="0"/>
  </cellStyleXfs>
  <cellXfs count="54">
    <xf numFmtId="0" fontId="0" fillId="0" borderId="0" xfId="0"/>
    <xf numFmtId="0" fontId="3" fillId="0" borderId="0" xfId="2" applyFont="1"/>
    <xf numFmtId="4" fontId="3" fillId="0" borderId="0" xfId="1" applyNumberFormat="1" applyFont="1"/>
    <xf numFmtId="4" fontId="3" fillId="0" borderId="0" xfId="2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3" applyFont="1" applyAlignment="1"/>
    <xf numFmtId="4" fontId="11" fillId="0" borderId="0" xfId="3" applyNumberFormat="1" applyFont="1" applyAlignment="1">
      <alignment horizontal="center" vertical="center" wrapText="1"/>
    </xf>
    <xf numFmtId="0" fontId="11" fillId="0" borderId="0" xfId="3" applyFont="1" applyAlignment="1">
      <alignment horizontal="center" vertical="center" wrapText="1"/>
    </xf>
    <xf numFmtId="0" fontId="12" fillId="0" borderId="0" xfId="2" applyFont="1"/>
    <xf numFmtId="49" fontId="12" fillId="0" borderId="0" xfId="1" applyNumberFormat="1" applyFont="1" applyAlignment="1">
      <alignment horizontal="center" vertical="center" wrapText="1"/>
    </xf>
    <xf numFmtId="4" fontId="12" fillId="0" borderId="0" xfId="1" applyNumberFormat="1" applyFont="1" applyAlignment="1">
      <alignment horizontal="center" vertical="center"/>
    </xf>
    <xf numFmtId="4" fontId="12" fillId="0" borderId="0" xfId="2" applyNumberFormat="1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0" xfId="2" applyFont="1" applyAlignment="1">
      <alignment horizontal="left"/>
    </xf>
    <xf numFmtId="4" fontId="3" fillId="0" borderId="0" xfId="2" applyNumberFormat="1" applyFont="1" applyAlignment="1">
      <alignment horizontal="right"/>
    </xf>
    <xf numFmtId="4" fontId="3" fillId="0" borderId="0" xfId="2" applyNumberFormat="1" applyFont="1" applyAlignment="1">
      <alignment horizontal="left"/>
    </xf>
    <xf numFmtId="39" fontId="3" fillId="0" borderId="0" xfId="1" applyNumberFormat="1" applyFont="1" applyFill="1" applyAlignment="1">
      <alignment horizontal="right"/>
    </xf>
    <xf numFmtId="39" fontId="3" fillId="0" borderId="0" xfId="1" applyNumberFormat="1" applyFont="1" applyAlignment="1">
      <alignment horizontal="right"/>
    </xf>
    <xf numFmtId="4" fontId="3" fillId="0" borderId="0" xfId="1" applyNumberFormat="1" applyFont="1" applyFill="1" applyAlignment="1">
      <alignment horizontal="right"/>
    </xf>
    <xf numFmtId="4" fontId="3" fillId="0" borderId="0" xfId="1" applyNumberFormat="1" applyFont="1" applyAlignment="1">
      <alignment horizontal="right"/>
    </xf>
    <xf numFmtId="4" fontId="12" fillId="0" borderId="1" xfId="1" applyNumberFormat="1" applyFont="1" applyBorder="1" applyAlignment="1">
      <alignment horizontal="right"/>
    </xf>
    <xf numFmtId="4" fontId="12" fillId="0" borderId="0" xfId="2" applyNumberFormat="1" applyFont="1"/>
    <xf numFmtId="4" fontId="12" fillId="0" borderId="0" xfId="1" applyNumberFormat="1" applyFont="1" applyBorder="1" applyAlignment="1">
      <alignment horizontal="right"/>
    </xf>
    <xf numFmtId="0" fontId="3" fillId="0" borderId="0" xfId="2" applyFont="1" applyAlignment="1">
      <alignment horizontal="left" indent="1"/>
    </xf>
    <xf numFmtId="4" fontId="3" fillId="0" borderId="0" xfId="2" applyNumberFormat="1" applyFont="1" applyAlignment="1">
      <alignment horizontal="left" indent="1"/>
    </xf>
    <xf numFmtId="4" fontId="3" fillId="0" borderId="0" xfId="1" applyNumberFormat="1" applyFont="1" applyFill="1"/>
    <xf numFmtId="39" fontId="3" fillId="0" borderId="0" xfId="1" applyNumberFormat="1" applyFont="1" applyFill="1"/>
    <xf numFmtId="39" fontId="3" fillId="0" borderId="0" xfId="1" applyNumberFormat="1" applyFont="1"/>
    <xf numFmtId="4" fontId="12" fillId="0" borderId="1" xfId="2" applyNumberFormat="1" applyFont="1" applyBorder="1"/>
    <xf numFmtId="4" fontId="12" fillId="0" borderId="0" xfId="2" applyNumberFormat="1" applyFont="1" applyBorder="1"/>
    <xf numFmtId="4" fontId="12" fillId="0" borderId="0" xfId="1" applyNumberFormat="1" applyFont="1"/>
    <xf numFmtId="4" fontId="12" fillId="0" borderId="2" xfId="1" applyNumberFormat="1" applyFont="1" applyBorder="1"/>
    <xf numFmtId="4" fontId="12" fillId="0" borderId="0" xfId="1" applyNumberFormat="1" applyFont="1" applyBorder="1"/>
    <xf numFmtId="4" fontId="12" fillId="0" borderId="3" xfId="1" applyNumberFormat="1" applyFont="1" applyBorder="1"/>
    <xf numFmtId="4" fontId="12" fillId="0" borderId="3" xfId="1" applyNumberFormat="1" applyFont="1" applyFill="1" applyBorder="1"/>
    <xf numFmtId="4" fontId="3" fillId="0" borderId="1" xfId="1" applyNumberFormat="1" applyFont="1" applyBorder="1"/>
    <xf numFmtId="4" fontId="3" fillId="0" borderId="0" xfId="1" applyNumberFormat="1" applyFont="1" applyBorder="1"/>
    <xf numFmtId="39" fontId="3" fillId="0" borderId="1" xfId="1" applyNumberFormat="1" applyFont="1" applyBorder="1"/>
    <xf numFmtId="39" fontId="3" fillId="0" borderId="0" xfId="1" applyNumberFormat="1" applyFont="1" applyBorder="1"/>
    <xf numFmtId="0" fontId="13" fillId="0" borderId="0" xfId="0" applyFont="1" applyAlignment="1">
      <alignment vertical="center"/>
    </xf>
    <xf numFmtId="4" fontId="1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4" applyFont="1" applyAlignment="1">
      <alignment horizontal="center" vertical="top"/>
    </xf>
  </cellXfs>
  <cellStyles count="5">
    <cellStyle name="Hipervínculo" xfId="4" builtinId="8"/>
    <cellStyle name="Millares" xfId="1" builtinId="3"/>
    <cellStyle name="Normal" xfId="0" builtinId="0"/>
    <cellStyle name="Normal 2" xfId="2"/>
    <cellStyle name="Norma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3048002</xdr:colOff>
      <xdr:row>2</xdr:row>
      <xdr:rowOff>0</xdr:rowOff>
    </xdr:from>
    <xdr:to>
      <xdr:col>1</xdr:col>
      <xdr:colOff>3867150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281C52FF-648A-4973-BCF4-6F4A59FFB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76652" y="381000"/>
          <a:ext cx="0" cy="7715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3257550</xdr:colOff>
      <xdr:row>66</xdr:row>
      <xdr:rowOff>9525</xdr:rowOff>
    </xdr:from>
    <xdr:to>
      <xdr:col>1</xdr:col>
      <xdr:colOff>4038600</xdr:colOff>
      <xdr:row>68</xdr:row>
      <xdr:rowOff>190104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F2EEAD87-CEE3-4661-A932-D74C6649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12839700"/>
          <a:ext cx="0" cy="561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438150</xdr:colOff>
      <xdr:row>65</xdr:row>
      <xdr:rowOff>171450</xdr:rowOff>
    </xdr:from>
    <xdr:to>
      <xdr:col>5</xdr:col>
      <xdr:colOff>257175</xdr:colOff>
      <xdr:row>68</xdr:row>
      <xdr:rowOff>114301</xdr:rowOff>
    </xdr:to>
    <xdr:pic>
      <xdr:nvPicPr>
        <xdr:cNvPr id="4" name="2 Imagen">
          <a:extLst>
            <a:ext uri="{FF2B5EF4-FFF2-40B4-BE49-F238E27FC236}">
              <a16:creationId xmlns="" xmlns:a16="http://schemas.microsoft.com/office/drawing/2014/main" id="{EF39D97D-71B5-4A52-84EF-9FFD641B7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7150" y="13230225"/>
          <a:ext cx="962025" cy="5143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152400</xdr:colOff>
      <xdr:row>0</xdr:row>
      <xdr:rowOff>123825</xdr:rowOff>
    </xdr:from>
    <xdr:to>
      <xdr:col>5</xdr:col>
      <xdr:colOff>516652</xdr:colOff>
      <xdr:row>5</xdr:row>
      <xdr:rowOff>85725</xdr:rowOff>
    </xdr:to>
    <xdr:pic>
      <xdr:nvPicPr>
        <xdr:cNvPr id="5" name="Imagen 4" descr="Gobierno de la republica dominicana Logo Vector (.AI) Free Download">
          <a:extLst>
            <a:ext uri="{FF2B5EF4-FFF2-40B4-BE49-F238E27FC236}">
              <a16:creationId xmlns="" xmlns:a16="http://schemas.microsoft.com/office/drawing/2014/main" id="{430D71B6-779E-4AF5-9FAD-4FBEEEA72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0" y="123825"/>
          <a:ext cx="150725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ES%20CONTABILIDAD/GESTION%202020%202024/INFORMACIONES%202022/ESTADOS%20FINANCIEROS%20AGOS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aracion "/>
      <sheetName val="Hoja2"/>
      <sheetName val="Hoja1"/>
      <sheetName val="Hoja3"/>
      <sheetName val="balanza de comprobacion post ci"/>
      <sheetName val="Estado de Resultados"/>
      <sheetName val="Balance General"/>
      <sheetName val="ESTADO RENDIMIENTO FINANCIERO"/>
      <sheetName val="FLUJO EFECTIVO"/>
      <sheetName val="Estado de Cambios Simple"/>
    </sheetNames>
    <sheetDataSet>
      <sheetData sheetId="0">
        <row r="22">
          <cell r="K22">
            <v>881836686.7900002</v>
          </cell>
        </row>
        <row r="123">
          <cell r="K123">
            <v>1714807511.9499998</v>
          </cell>
        </row>
        <row r="142">
          <cell r="K142">
            <v>90918055.439999998</v>
          </cell>
        </row>
        <row r="145">
          <cell r="F145">
            <v>137375968.97999999</v>
          </cell>
        </row>
        <row r="146">
          <cell r="F146">
            <v>64745094.579999998</v>
          </cell>
        </row>
        <row r="147">
          <cell r="F147">
            <v>14117821.050000001</v>
          </cell>
        </row>
        <row r="148">
          <cell r="F148">
            <v>2478900.7799999998</v>
          </cell>
        </row>
        <row r="149">
          <cell r="F149">
            <v>7573502.0099999998</v>
          </cell>
        </row>
        <row r="150">
          <cell r="F150">
            <v>1580656.49</v>
          </cell>
        </row>
        <row r="151">
          <cell r="F151">
            <v>1859364.56</v>
          </cell>
        </row>
        <row r="152">
          <cell r="F152">
            <v>1257630.9099999999</v>
          </cell>
        </row>
        <row r="153">
          <cell r="F153">
            <v>185657.18</v>
          </cell>
        </row>
        <row r="154">
          <cell r="F154">
            <v>194297090.05000001</v>
          </cell>
        </row>
        <row r="155">
          <cell r="F155">
            <v>100940.9</v>
          </cell>
        </row>
        <row r="156">
          <cell r="F156">
            <v>24019962.710000001</v>
          </cell>
        </row>
        <row r="157">
          <cell r="F157">
            <v>168194136.86000001</v>
          </cell>
        </row>
        <row r="158">
          <cell r="F158">
            <v>261238.2</v>
          </cell>
        </row>
        <row r="159">
          <cell r="F159">
            <v>162376.43</v>
          </cell>
        </row>
        <row r="160">
          <cell r="F160">
            <v>1196402.26</v>
          </cell>
        </row>
        <row r="161">
          <cell r="F161">
            <v>3587783.41</v>
          </cell>
        </row>
        <row r="162">
          <cell r="F162">
            <v>233254.2</v>
          </cell>
        </row>
        <row r="163">
          <cell r="F163">
            <v>3073037.21</v>
          </cell>
        </row>
        <row r="164">
          <cell r="F164">
            <v>1258048.8999999999</v>
          </cell>
        </row>
        <row r="165">
          <cell r="F165">
            <v>1947424.71</v>
          </cell>
        </row>
        <row r="166">
          <cell r="F166">
            <v>973808.61</v>
          </cell>
        </row>
        <row r="167">
          <cell r="F167">
            <v>15608964.73</v>
          </cell>
        </row>
        <row r="168">
          <cell r="F168">
            <v>18257532.140000001</v>
          </cell>
        </row>
        <row r="169">
          <cell r="F169">
            <v>2331040</v>
          </cell>
        </row>
        <row r="170">
          <cell r="F170">
            <v>22440471.43</v>
          </cell>
        </row>
        <row r="171">
          <cell r="F171">
            <v>902700</v>
          </cell>
        </row>
        <row r="172">
          <cell r="F172">
            <v>80340.009999999995</v>
          </cell>
        </row>
        <row r="173">
          <cell r="G173">
            <v>402901263.79000002</v>
          </cell>
        </row>
        <row r="174">
          <cell r="F174">
            <v>84812.5</v>
          </cell>
        </row>
        <row r="175">
          <cell r="F175">
            <v>57582456.020000003</v>
          </cell>
        </row>
        <row r="176">
          <cell r="F176">
            <v>882249.64</v>
          </cell>
        </row>
        <row r="177">
          <cell r="F177">
            <v>2227939.64</v>
          </cell>
        </row>
        <row r="178">
          <cell r="F178">
            <v>502320</v>
          </cell>
        </row>
        <row r="179">
          <cell r="F179">
            <v>834969.59999999998</v>
          </cell>
        </row>
        <row r="180">
          <cell r="G180">
            <v>587484821.51999998</v>
          </cell>
        </row>
        <row r="181">
          <cell r="G181">
            <v>3840416</v>
          </cell>
        </row>
        <row r="183">
          <cell r="G183">
            <v>1315753.6299999999</v>
          </cell>
        </row>
        <row r="184">
          <cell r="G184">
            <v>1194805.27</v>
          </cell>
        </row>
        <row r="187">
          <cell r="G187">
            <v>1468058.16</v>
          </cell>
        </row>
        <row r="188">
          <cell r="G188">
            <v>303671.19</v>
          </cell>
        </row>
        <row r="190">
          <cell r="G190">
            <v>2004340356.27</v>
          </cell>
        </row>
        <row r="191">
          <cell r="G191">
            <v>0</v>
          </cell>
        </row>
      </sheetData>
      <sheetData sheetId="1"/>
      <sheetData sheetId="2"/>
      <sheetData sheetId="3"/>
      <sheetData sheetId="4">
        <row r="184">
          <cell r="G184">
            <v>7518717.21</v>
          </cell>
        </row>
        <row r="187">
          <cell r="G187">
            <v>94988035.709999993</v>
          </cell>
        </row>
      </sheetData>
      <sheetData sheetId="5">
        <row r="164">
          <cell r="F164">
            <v>334422252.12999976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abSelected="1" workbookViewId="0">
      <selection activeCell="H3" sqref="H3"/>
    </sheetView>
  </sheetViews>
  <sheetFormatPr baseColWidth="10" defaultRowHeight="15" x14ac:dyDescent="0.25"/>
  <cols>
    <col min="3" max="3" width="17.140625" bestFit="1" customWidth="1"/>
    <col min="5" max="5" width="17.140625" bestFit="1" customWidth="1"/>
    <col min="9" max="9" width="13.42578125" bestFit="1" customWidth="1"/>
  </cols>
  <sheetData>
    <row r="1" spans="1:10" x14ac:dyDescent="0.25">
      <c r="A1" s="1"/>
      <c r="B1" s="1"/>
      <c r="C1" s="1"/>
      <c r="D1" s="1"/>
      <c r="E1" s="2"/>
      <c r="F1" s="2"/>
      <c r="G1" s="3"/>
      <c r="H1" s="1"/>
      <c r="I1" s="1"/>
      <c r="J1" s="1"/>
    </row>
    <row r="2" spans="1:10" x14ac:dyDescent="0.25">
      <c r="E2" s="4"/>
      <c r="F2" s="4"/>
      <c r="G2" s="5"/>
      <c r="H2" s="4"/>
      <c r="I2" s="4"/>
      <c r="J2" s="4"/>
    </row>
    <row r="3" spans="1:10" x14ac:dyDescent="0.25">
      <c r="E3" s="4"/>
      <c r="F3" s="4"/>
      <c r="G3" s="5"/>
      <c r="H3" s="4"/>
      <c r="I3" s="4"/>
      <c r="J3" s="4"/>
    </row>
    <row r="4" spans="1:10" x14ac:dyDescent="0.25">
      <c r="E4" s="4"/>
      <c r="F4" s="4"/>
      <c r="G4" s="5"/>
      <c r="H4" s="4"/>
      <c r="I4" s="4"/>
      <c r="J4" s="4"/>
    </row>
    <row r="5" spans="1:10" x14ac:dyDescent="0.25">
      <c r="E5" s="4"/>
      <c r="F5" s="4"/>
      <c r="G5" s="5"/>
      <c r="H5" s="4"/>
      <c r="I5" s="4"/>
      <c r="J5" s="4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7" t="s">
        <v>0</v>
      </c>
      <c r="B7" s="7"/>
      <c r="C7" s="7"/>
      <c r="D7" s="7"/>
      <c r="E7" s="7"/>
      <c r="F7" s="7"/>
      <c r="G7" s="7"/>
      <c r="H7" s="7"/>
      <c r="I7" s="7"/>
      <c r="J7" s="7"/>
    </row>
    <row r="8" spans="1:10" ht="15.75" x14ac:dyDescent="0.25">
      <c r="A8" s="8" t="s">
        <v>1</v>
      </c>
      <c r="B8" s="8"/>
      <c r="C8" s="8"/>
      <c r="D8" s="8"/>
      <c r="E8" s="8"/>
      <c r="F8" s="8"/>
      <c r="G8" s="8"/>
      <c r="H8" s="8"/>
      <c r="I8" s="8"/>
      <c r="J8" s="8"/>
    </row>
    <row r="9" spans="1:10" x14ac:dyDescent="0.25">
      <c r="A9" s="9" t="s">
        <v>2</v>
      </c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0" t="s">
        <v>3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47.25" x14ac:dyDescent="0.25">
      <c r="A11" s="1"/>
      <c r="B11" s="11"/>
      <c r="C11" s="11"/>
      <c r="D11" s="11"/>
      <c r="E11" s="11"/>
      <c r="F11" s="11"/>
      <c r="G11" s="12" t="s">
        <v>4</v>
      </c>
      <c r="H11" s="13"/>
      <c r="I11" s="13" t="s">
        <v>5</v>
      </c>
      <c r="J11" s="13"/>
    </row>
    <row r="12" spans="1:10" ht="28.5" x14ac:dyDescent="0.25">
      <c r="A12" s="14"/>
      <c r="B12" s="14" t="s">
        <v>6</v>
      </c>
      <c r="C12" s="15" t="s">
        <v>7</v>
      </c>
      <c r="D12" s="16"/>
      <c r="E12" s="15" t="s">
        <v>8</v>
      </c>
      <c r="F12" s="16"/>
      <c r="G12" s="17" t="s">
        <v>9</v>
      </c>
      <c r="H12" s="18"/>
      <c r="I12" s="18" t="s">
        <v>10</v>
      </c>
      <c r="J12" s="18"/>
    </row>
    <row r="13" spans="1:10" x14ac:dyDescent="0.25">
      <c r="A13" s="1"/>
      <c r="B13" s="14" t="s">
        <v>11</v>
      </c>
      <c r="C13" s="14"/>
      <c r="D13" s="14"/>
      <c r="E13" s="2"/>
      <c r="F13" s="2"/>
      <c r="G13" s="3"/>
      <c r="H13" s="1"/>
      <c r="I13" s="1"/>
      <c r="J13" s="1"/>
    </row>
    <row r="14" spans="1:10" x14ac:dyDescent="0.25">
      <c r="A14" s="1"/>
      <c r="B14" s="19" t="s">
        <v>12</v>
      </c>
      <c r="C14" s="20">
        <v>820024001.73000002</v>
      </c>
      <c r="D14" s="21"/>
      <c r="E14" s="22">
        <f>+'[1]balanza de comparacion '!K22</f>
        <v>881836686.7900002</v>
      </c>
      <c r="F14" s="23"/>
      <c r="G14" s="3">
        <f>+I14/C14</f>
        <v>7.5379116866816462E-2</v>
      </c>
      <c r="H14" s="1"/>
      <c r="I14" s="3">
        <f>+E14-C14</f>
        <v>61812685.060000181</v>
      </c>
      <c r="J14" s="3"/>
    </row>
    <row r="15" spans="1:10" x14ac:dyDescent="0.25">
      <c r="A15" s="1"/>
      <c r="B15" s="19" t="s">
        <v>13</v>
      </c>
      <c r="C15" s="20">
        <v>1729936253.7199998</v>
      </c>
      <c r="D15" s="21"/>
      <c r="E15" s="24">
        <f>+'[1]balanza de comparacion '!K123</f>
        <v>1714807511.9499998</v>
      </c>
      <c r="F15" s="25"/>
      <c r="G15" s="3">
        <f>+I15/C15</f>
        <v>-8.7452596807932187E-3</v>
      </c>
      <c r="H15" s="1"/>
      <c r="I15" s="3">
        <f>+E15-C15</f>
        <v>-15128741.769999981</v>
      </c>
      <c r="J15" s="3"/>
    </row>
    <row r="16" spans="1:10" x14ac:dyDescent="0.25">
      <c r="A16" s="1"/>
      <c r="B16" s="19" t="s">
        <v>14</v>
      </c>
      <c r="C16" s="20">
        <v>68294129.770000011</v>
      </c>
      <c r="D16" s="21"/>
      <c r="E16" s="22">
        <f>+'[1]balanza de comparacion '!K142</f>
        <v>90918055.439999998</v>
      </c>
      <c r="F16" s="23"/>
      <c r="G16" s="3">
        <f>+I16/C16</f>
        <v>0.33127189329730855</v>
      </c>
      <c r="H16" s="1"/>
      <c r="I16" s="3">
        <f>+E16-C16</f>
        <v>22623925.669999987</v>
      </c>
      <c r="J16" s="3"/>
    </row>
    <row r="17" spans="1:10" x14ac:dyDescent="0.25">
      <c r="A17" s="1"/>
      <c r="B17" s="14" t="s">
        <v>15</v>
      </c>
      <c r="C17" s="26">
        <v>2618254385.2199998</v>
      </c>
      <c r="D17" s="27"/>
      <c r="E17" s="26">
        <f>SUM(E14:E16)</f>
        <v>2687562254.1799998</v>
      </c>
      <c r="F17" s="28"/>
      <c r="G17" s="3">
        <f>+I17/C17</f>
        <v>2.6471021819438841E-2</v>
      </c>
      <c r="H17" s="1"/>
      <c r="I17" s="3">
        <f>+E17-C17</f>
        <v>69307868.960000038</v>
      </c>
      <c r="J17" s="3"/>
    </row>
    <row r="18" spans="1:10" x14ac:dyDescent="0.25">
      <c r="A18" s="1"/>
      <c r="B18" s="29"/>
      <c r="C18" s="30"/>
      <c r="D18" s="30"/>
      <c r="E18" s="2"/>
      <c r="F18" s="2"/>
      <c r="G18" s="3"/>
      <c r="H18" s="3"/>
      <c r="I18" s="1"/>
      <c r="J18" s="1"/>
    </row>
    <row r="19" spans="1:10" x14ac:dyDescent="0.25">
      <c r="A19" s="1"/>
      <c r="B19" s="14" t="s">
        <v>16</v>
      </c>
      <c r="C19" s="27"/>
      <c r="D19" s="27"/>
      <c r="E19" s="2"/>
      <c r="F19" s="2"/>
      <c r="G19" s="3"/>
      <c r="H19" s="1"/>
      <c r="I19" s="1"/>
      <c r="J19" s="1"/>
    </row>
    <row r="20" spans="1:10" x14ac:dyDescent="0.25">
      <c r="A20" s="1"/>
      <c r="B20" s="19" t="s">
        <v>17</v>
      </c>
      <c r="C20" s="20">
        <v>137375968.97999999</v>
      </c>
      <c r="D20" s="21"/>
      <c r="E20" s="31">
        <f>+'[1]balanza de comparacion '!F145</f>
        <v>137375968.97999999</v>
      </c>
      <c r="F20" s="2"/>
      <c r="G20" s="3">
        <f t="shared" ref="G20:G28" si="0">+I20/C20</f>
        <v>0</v>
      </c>
      <c r="H20" s="1"/>
      <c r="I20" s="3">
        <f t="shared" ref="I20:I28" si="1">+E20-C20</f>
        <v>0</v>
      </c>
      <c r="J20" s="3"/>
    </row>
    <row r="21" spans="1:10" x14ac:dyDescent="0.25">
      <c r="A21" s="1"/>
      <c r="B21" s="19" t="s">
        <v>18</v>
      </c>
      <c r="C21" s="20">
        <v>339156089.68000001</v>
      </c>
      <c r="D21" s="21"/>
      <c r="E21" s="31">
        <f>+'[1]balanza de comparacion '!F154+'[1]balanza de comparacion '!F157+'[1]balanza de comparacion '!F162+'[1]balanza de comparacion '!F168+'[1]balanza de comparacion '!F159+'[1]balanza de comparacion '!F171</f>
        <v>382047089.68000001</v>
      </c>
      <c r="F21" s="2"/>
      <c r="G21" s="3">
        <f>+I21/C21</f>
        <v>0.12646389466416022</v>
      </c>
      <c r="H21" s="1"/>
      <c r="I21" s="3">
        <f t="shared" si="1"/>
        <v>42891000</v>
      </c>
      <c r="J21" s="3"/>
    </row>
    <row r="22" spans="1:10" x14ac:dyDescent="0.25">
      <c r="A22" s="1"/>
      <c r="B22" s="19" t="s">
        <v>19</v>
      </c>
      <c r="C22" s="20">
        <v>2331040</v>
      </c>
      <c r="D22" s="21"/>
      <c r="E22" s="31">
        <f>+'[1]balanza de comparacion '!F169</f>
        <v>2331040</v>
      </c>
      <c r="F22" s="2"/>
      <c r="G22" s="3">
        <v>0</v>
      </c>
      <c r="H22" s="1"/>
      <c r="I22" s="3">
        <f t="shared" si="1"/>
        <v>0</v>
      </c>
      <c r="J22" s="3"/>
    </row>
    <row r="23" spans="1:10" x14ac:dyDescent="0.25">
      <c r="A23" s="1"/>
      <c r="B23" s="19" t="s">
        <v>20</v>
      </c>
      <c r="C23" s="20">
        <v>77600442.680000022</v>
      </c>
      <c r="D23" s="21"/>
      <c r="E23" s="31">
        <f>+'[1]balanza de comparacion '!F149+'[1]balanza de comparacion '!F152+'[1]balanza de comparacion '!F156+'[1]balanza de comparacion '!F161+'[1]balanza de comparacion '!F163+'[1]balanza de comparacion '!F167+'[1]balanza de comparacion '!F170+'[1]balanza de comparacion '!F153+'[1]balanza de comparacion '!F172</f>
        <v>77827349.600000009</v>
      </c>
      <c r="F23" s="2"/>
      <c r="G23" s="3">
        <f t="shared" si="0"/>
        <v>2.9240415668204383E-3</v>
      </c>
      <c r="H23" s="1"/>
      <c r="I23" s="3">
        <f t="shared" si="1"/>
        <v>226906.91999998689</v>
      </c>
      <c r="J23" s="3"/>
    </row>
    <row r="24" spans="1:10" x14ac:dyDescent="0.25">
      <c r="A24" s="1"/>
      <c r="B24" s="19" t="s">
        <v>21</v>
      </c>
      <c r="C24" s="20">
        <v>88540650.430000007</v>
      </c>
      <c r="D24" s="21"/>
      <c r="E24" s="31">
        <f>+'[1]balanza de comparacion '!F146+'[1]balanza de comparacion '!F147+'[1]balanza de comparacion '!F148+'[1]balanza de comparacion '!F150+'[1]balanza de comparacion '!F151+'[1]balanza de comparacion '!F155+'[1]balanza de comparacion '!F158+'[1]balanza de comparacion '!F160+'[1]balanza de comparacion '!F164+'[1]balanza de comparacion '!F165</f>
        <v>89545892.430000007</v>
      </c>
      <c r="F24" s="2"/>
      <c r="G24" s="3">
        <f t="shared" si="0"/>
        <v>1.1353451720966761E-2</v>
      </c>
      <c r="H24" s="1"/>
      <c r="I24" s="3">
        <f t="shared" si="1"/>
        <v>1005242</v>
      </c>
      <c r="J24" s="3"/>
    </row>
    <row r="25" spans="1:10" x14ac:dyDescent="0.25">
      <c r="A25" s="1"/>
      <c r="B25" s="19" t="s">
        <v>22</v>
      </c>
      <c r="C25" s="20">
        <v>84812.5</v>
      </c>
      <c r="D25" s="21"/>
      <c r="E25" s="31">
        <f>+'[1]balanza de comparacion '!F174</f>
        <v>84812.5</v>
      </c>
      <c r="F25" s="2"/>
      <c r="G25" s="3">
        <f t="shared" si="0"/>
        <v>0</v>
      </c>
      <c r="H25" s="1"/>
      <c r="I25" s="3">
        <f t="shared" si="1"/>
        <v>0</v>
      </c>
      <c r="J25" s="3"/>
    </row>
    <row r="26" spans="1:10" x14ac:dyDescent="0.25">
      <c r="A26" s="1"/>
      <c r="B26" s="19" t="s">
        <v>23</v>
      </c>
      <c r="C26" s="20">
        <v>973808.61</v>
      </c>
      <c r="D26" s="21"/>
      <c r="E26" s="31">
        <f>+'[1]balanza de comparacion '!F166</f>
        <v>973808.61</v>
      </c>
      <c r="F26" s="2"/>
      <c r="G26" s="3">
        <f t="shared" si="0"/>
        <v>0</v>
      </c>
      <c r="H26" s="1"/>
      <c r="I26" s="3">
        <f t="shared" si="1"/>
        <v>0</v>
      </c>
      <c r="J26" s="3"/>
    </row>
    <row r="27" spans="1:10" x14ac:dyDescent="0.25">
      <c r="A27" s="1"/>
      <c r="B27" s="19" t="s">
        <v>24</v>
      </c>
      <c r="C27" s="20">
        <v>-400777098.64999998</v>
      </c>
      <c r="D27" s="21"/>
      <c r="E27" s="32">
        <f>+-'[1]balanza de comparacion '!G173</f>
        <v>-402901263.79000002</v>
      </c>
      <c r="F27" s="33"/>
      <c r="G27" s="3">
        <f t="shared" si="0"/>
        <v>5.3001160673980677E-3</v>
      </c>
      <c r="H27" s="1"/>
      <c r="I27" s="3">
        <f t="shared" si="1"/>
        <v>-2124165.1400000453</v>
      </c>
      <c r="J27" s="3"/>
    </row>
    <row r="28" spans="1:10" x14ac:dyDescent="0.25">
      <c r="A28" s="1"/>
      <c r="B28" s="14" t="s">
        <v>25</v>
      </c>
      <c r="C28" s="34">
        <v>245285714.23000002</v>
      </c>
      <c r="D28" s="27"/>
      <c r="E28" s="34">
        <f>SUM(E20:E27)</f>
        <v>287284698.01000005</v>
      </c>
      <c r="F28" s="35"/>
      <c r="G28" s="3">
        <f t="shared" si="0"/>
        <v>0.17122474462829229</v>
      </c>
      <c r="H28" s="1"/>
      <c r="I28" s="3">
        <f t="shared" si="1"/>
        <v>41998983.780000031</v>
      </c>
      <c r="J28" s="3"/>
    </row>
    <row r="29" spans="1:10" x14ac:dyDescent="0.25">
      <c r="A29" s="1"/>
      <c r="B29" s="14"/>
      <c r="C29" s="27"/>
      <c r="D29" s="27"/>
      <c r="E29" s="2"/>
      <c r="F29" s="2"/>
      <c r="G29" s="3"/>
      <c r="H29" s="3"/>
      <c r="I29" s="1"/>
      <c r="J29" s="1"/>
    </row>
    <row r="30" spans="1:10" x14ac:dyDescent="0.25">
      <c r="A30" s="1"/>
      <c r="B30" s="14" t="s">
        <v>26</v>
      </c>
      <c r="C30" s="27"/>
      <c r="D30" s="27"/>
      <c r="E30" s="2"/>
      <c r="F30" s="2"/>
      <c r="G30" s="3"/>
      <c r="H30" s="1"/>
      <c r="I30" s="1"/>
      <c r="J30" s="1"/>
    </row>
    <row r="31" spans="1:10" x14ac:dyDescent="0.25">
      <c r="A31" s="1"/>
      <c r="B31" s="19" t="s">
        <v>27</v>
      </c>
      <c r="C31" s="20">
        <v>57582456.020000003</v>
      </c>
      <c r="D31" s="21"/>
      <c r="E31" s="31">
        <f>+'[1]balanza de comparacion '!F175</f>
        <v>57582456.020000003</v>
      </c>
      <c r="F31" s="2"/>
      <c r="G31" s="3">
        <f t="shared" ref="G31:G37" si="2">+I31/C31</f>
        <v>0</v>
      </c>
      <c r="H31" s="1"/>
      <c r="I31" s="3">
        <f t="shared" ref="I31:I36" si="3">+E31-C31</f>
        <v>0</v>
      </c>
      <c r="J31" s="3"/>
    </row>
    <row r="32" spans="1:10" x14ac:dyDescent="0.25">
      <c r="A32" s="1"/>
      <c r="B32" s="19" t="s">
        <v>28</v>
      </c>
      <c r="C32" s="20">
        <v>1020630.47</v>
      </c>
      <c r="D32" s="21"/>
      <c r="E32" s="31">
        <f>+'[1]balanza de comparacion '!F176</f>
        <v>882249.64</v>
      </c>
      <c r="F32" s="2"/>
      <c r="G32" s="3">
        <v>0</v>
      </c>
      <c r="H32" s="1"/>
      <c r="I32" s="3">
        <f t="shared" si="3"/>
        <v>-138380.82999999996</v>
      </c>
      <c r="J32" s="3"/>
    </row>
    <row r="33" spans="1:10" x14ac:dyDescent="0.25">
      <c r="A33" s="1"/>
      <c r="B33" s="19" t="s">
        <v>29</v>
      </c>
      <c r="C33" s="20">
        <v>2227939.64</v>
      </c>
      <c r="D33" s="21"/>
      <c r="E33" s="31">
        <f>+'[1]balanza de comparacion '!F177</f>
        <v>2227939.64</v>
      </c>
      <c r="F33" s="2"/>
      <c r="G33" s="3">
        <f t="shared" si="2"/>
        <v>0</v>
      </c>
      <c r="H33" s="1"/>
      <c r="I33" s="3">
        <f t="shared" si="3"/>
        <v>0</v>
      </c>
      <c r="J33" s="3"/>
    </row>
    <row r="34" spans="1:10" x14ac:dyDescent="0.25">
      <c r="A34" s="1"/>
      <c r="B34" s="19" t="s">
        <v>30</v>
      </c>
      <c r="C34" s="20">
        <v>352320</v>
      </c>
      <c r="D34" s="21"/>
      <c r="E34" s="31">
        <f>+'[1]balanza de comparacion '!F178</f>
        <v>502320</v>
      </c>
      <c r="F34" s="2"/>
      <c r="G34" s="3"/>
      <c r="H34" s="1"/>
      <c r="I34" s="3"/>
      <c r="J34" s="3"/>
    </row>
    <row r="35" spans="1:10" x14ac:dyDescent="0.25">
      <c r="A35" s="1"/>
      <c r="B35" s="19" t="s">
        <v>31</v>
      </c>
      <c r="C35" s="20">
        <v>834969.59999999998</v>
      </c>
      <c r="D35" s="21"/>
      <c r="E35" s="2">
        <f>+'[1]balanza de comparacion '!F179</f>
        <v>834969.59999999998</v>
      </c>
      <c r="F35" s="2"/>
      <c r="G35" s="3">
        <f t="shared" si="2"/>
        <v>0</v>
      </c>
      <c r="H35" s="1"/>
      <c r="I35" s="3">
        <f t="shared" si="3"/>
        <v>0</v>
      </c>
      <c r="J35" s="3"/>
    </row>
    <row r="36" spans="1:10" x14ac:dyDescent="0.25">
      <c r="A36" s="1"/>
      <c r="B36" s="14" t="s">
        <v>32</v>
      </c>
      <c r="C36" s="36">
        <v>62018315.730000004</v>
      </c>
      <c r="D36" s="27"/>
      <c r="E36" s="36">
        <f>SUM(E31:E35)</f>
        <v>62029934.900000006</v>
      </c>
      <c r="F36" s="36"/>
      <c r="G36" s="3">
        <f t="shared" si="2"/>
        <v>1.8735062155809674E-4</v>
      </c>
      <c r="H36" s="1"/>
      <c r="I36" s="3">
        <f t="shared" si="3"/>
        <v>11619.170000001788</v>
      </c>
      <c r="J36" s="3"/>
    </row>
    <row r="37" spans="1:10" ht="15.75" thickBot="1" x14ac:dyDescent="0.3">
      <c r="A37" s="1"/>
      <c r="B37" s="14" t="s">
        <v>33</v>
      </c>
      <c r="C37" s="37">
        <v>2925558415.1799998</v>
      </c>
      <c r="D37" s="27"/>
      <c r="E37" s="37">
        <f>+E17+E28+E36</f>
        <v>3036876887.0900002</v>
      </c>
      <c r="F37" s="38"/>
      <c r="G37" s="3">
        <f t="shared" si="2"/>
        <v>3.8050333000495318E-2</v>
      </c>
      <c r="H37" s="1"/>
      <c r="I37" s="3">
        <f>+E37-C37</f>
        <v>111318471.91000032</v>
      </c>
      <c r="J37" s="3"/>
    </row>
    <row r="38" spans="1:10" ht="15.75" thickTop="1" x14ac:dyDescent="0.25">
      <c r="A38" s="1"/>
      <c r="B38" s="29"/>
      <c r="C38" s="30"/>
      <c r="D38" s="30"/>
      <c r="E38" s="2"/>
      <c r="F38" s="2"/>
      <c r="G38" s="3"/>
      <c r="H38" s="1"/>
      <c r="I38" s="3"/>
      <c r="J38" s="3"/>
    </row>
    <row r="39" spans="1:10" x14ac:dyDescent="0.25">
      <c r="A39" s="14"/>
      <c r="B39" s="14" t="s">
        <v>34</v>
      </c>
      <c r="C39" s="27"/>
      <c r="D39" s="27"/>
      <c r="E39" s="36"/>
      <c r="F39" s="36"/>
      <c r="G39" s="27"/>
      <c r="H39" s="14"/>
      <c r="I39" s="14"/>
      <c r="J39" s="14"/>
    </row>
    <row r="40" spans="1:10" x14ac:dyDescent="0.25">
      <c r="A40" s="14"/>
      <c r="B40" s="14" t="s">
        <v>35</v>
      </c>
      <c r="C40" s="27"/>
      <c r="D40" s="27"/>
      <c r="E40" s="36"/>
      <c r="F40" s="36"/>
      <c r="G40" s="27"/>
      <c r="H40" s="14"/>
      <c r="I40" s="14"/>
      <c r="J40" s="14"/>
    </row>
    <row r="41" spans="1:10" x14ac:dyDescent="0.25">
      <c r="A41" s="14"/>
      <c r="B41" s="1" t="s">
        <v>36</v>
      </c>
      <c r="C41" s="3">
        <v>553603727.11000001</v>
      </c>
      <c r="D41" s="3"/>
      <c r="E41" s="2">
        <f>+'[1]balanza de comparacion '!G180</f>
        <v>587484821.51999998</v>
      </c>
      <c r="F41" s="2"/>
      <c r="G41" s="3">
        <f t="shared" ref="G41:G47" si="4">+I41/C41</f>
        <v>6.1200986826571449E-2</v>
      </c>
      <c r="H41" s="1"/>
      <c r="I41" s="3">
        <f t="shared" ref="I41:I46" si="5">+E41-C41</f>
        <v>33881094.409999967</v>
      </c>
      <c r="J41" s="3"/>
    </row>
    <row r="42" spans="1:10" x14ac:dyDescent="0.25">
      <c r="A42" s="14"/>
      <c r="B42" s="1" t="s">
        <v>37</v>
      </c>
      <c r="C42" s="3">
        <v>3840416</v>
      </c>
      <c r="D42" s="3"/>
      <c r="E42" s="2">
        <f>+'[1]balanza de comparacion '!G181</f>
        <v>3840416</v>
      </c>
      <c r="F42" s="2"/>
      <c r="G42" s="3">
        <f t="shared" si="4"/>
        <v>0</v>
      </c>
      <c r="H42" s="1"/>
      <c r="I42" s="3">
        <f t="shared" si="5"/>
        <v>0</v>
      </c>
      <c r="J42" s="3"/>
    </row>
    <row r="43" spans="1:10" x14ac:dyDescent="0.25">
      <c r="A43" s="14"/>
      <c r="B43" s="1" t="s">
        <v>38</v>
      </c>
      <c r="C43" s="3">
        <v>1290753.6299999999</v>
      </c>
      <c r="D43" s="3"/>
      <c r="E43" s="2">
        <f>+'[1]balanza de comparacion '!G183</f>
        <v>1315753.6299999999</v>
      </c>
      <c r="F43" s="2"/>
      <c r="G43" s="3">
        <f t="shared" si="4"/>
        <v>1.9368529686025367E-2</v>
      </c>
      <c r="H43" s="1"/>
      <c r="I43" s="3">
        <f t="shared" si="5"/>
        <v>25000</v>
      </c>
      <c r="J43" s="3"/>
    </row>
    <row r="44" spans="1:10" x14ac:dyDescent="0.25">
      <c r="A44" s="14"/>
      <c r="B44" s="1" t="s">
        <v>39</v>
      </c>
      <c r="C44" s="3">
        <v>1194805.27</v>
      </c>
      <c r="D44" s="3"/>
      <c r="E44" s="2">
        <f>+'[1]balanza de comparacion '!G184</f>
        <v>1194805.27</v>
      </c>
      <c r="F44" s="2"/>
      <c r="G44" s="3">
        <f t="shared" si="4"/>
        <v>0</v>
      </c>
      <c r="H44" s="1"/>
      <c r="I44" s="3">
        <f t="shared" si="5"/>
        <v>0</v>
      </c>
      <c r="J44" s="3"/>
    </row>
    <row r="45" spans="1:10" x14ac:dyDescent="0.25">
      <c r="A45" s="14"/>
      <c r="B45" s="1" t="s">
        <v>40</v>
      </c>
      <c r="C45" s="2">
        <v>1784629.64</v>
      </c>
      <c r="D45" s="3"/>
      <c r="E45" s="2">
        <f>+'[1]balanza de comparacion '!G187</f>
        <v>1468058.16</v>
      </c>
      <c r="F45" s="2"/>
      <c r="G45" s="3">
        <f t="shared" si="4"/>
        <v>-0.17738777441800194</v>
      </c>
      <c r="H45" s="1"/>
      <c r="I45" s="3">
        <f t="shared" si="5"/>
        <v>-316571.48</v>
      </c>
      <c r="J45" s="3"/>
    </row>
    <row r="46" spans="1:10" x14ac:dyDescent="0.25">
      <c r="A46" s="14"/>
      <c r="B46" s="1" t="s">
        <v>41</v>
      </c>
      <c r="C46" s="2">
        <v>303671.19</v>
      </c>
      <c r="D46" s="3"/>
      <c r="E46" s="2">
        <f>+'[1]balanza de comparacion '!G188</f>
        <v>303671.19</v>
      </c>
      <c r="F46" s="2"/>
      <c r="G46" s="3">
        <v>0</v>
      </c>
      <c r="H46" s="1"/>
      <c r="I46" s="3">
        <f t="shared" si="5"/>
        <v>0</v>
      </c>
      <c r="J46" s="3"/>
    </row>
    <row r="47" spans="1:10" x14ac:dyDescent="0.25">
      <c r="A47" s="1"/>
      <c r="B47" s="14" t="s">
        <v>42</v>
      </c>
      <c r="C47" s="39">
        <v>562018002.84000003</v>
      </c>
      <c r="D47" s="27"/>
      <c r="E47" s="40">
        <f>SUM(E41:E46)</f>
        <v>595607525.76999998</v>
      </c>
      <c r="F47" s="38"/>
      <c r="G47" s="3">
        <f t="shared" si="4"/>
        <v>5.976591988204067E-2</v>
      </c>
      <c r="H47" s="1"/>
      <c r="I47" s="3">
        <f>+E47-C47</f>
        <v>33589522.929999948</v>
      </c>
      <c r="J47" s="3"/>
    </row>
    <row r="48" spans="1:10" x14ac:dyDescent="0.25">
      <c r="A48" s="14"/>
      <c r="B48" s="14"/>
      <c r="C48" s="27"/>
      <c r="D48" s="27"/>
      <c r="E48" s="27"/>
      <c r="F48" s="14"/>
      <c r="G48" s="27"/>
      <c r="H48" s="14"/>
      <c r="I48" s="14"/>
      <c r="J48" s="14"/>
    </row>
    <row r="49" spans="1:10" x14ac:dyDescent="0.25">
      <c r="A49" s="14"/>
      <c r="B49" s="14"/>
      <c r="C49" s="27"/>
      <c r="D49" s="27"/>
      <c r="E49" s="38"/>
      <c r="F49" s="38"/>
      <c r="G49" s="27"/>
      <c r="H49" s="14"/>
      <c r="I49" s="14"/>
      <c r="J49" s="14"/>
    </row>
    <row r="50" spans="1:10" x14ac:dyDescent="0.25">
      <c r="A50" s="14"/>
      <c r="B50" s="14" t="s">
        <v>43</v>
      </c>
      <c r="C50" s="27"/>
      <c r="D50" s="27"/>
      <c r="E50" s="38"/>
      <c r="F50" s="38"/>
      <c r="G50" s="3"/>
      <c r="H50" s="1"/>
      <c r="I50" s="14"/>
      <c r="J50" s="14"/>
    </row>
    <row r="51" spans="1:10" x14ac:dyDescent="0.25">
      <c r="A51" s="14"/>
      <c r="B51" s="1" t="s">
        <v>44</v>
      </c>
      <c r="C51" s="41">
        <v>0</v>
      </c>
      <c r="D51" s="3"/>
      <c r="E51" s="41">
        <v>0</v>
      </c>
      <c r="F51" s="42"/>
      <c r="G51" s="3">
        <v>0</v>
      </c>
      <c r="H51" s="1"/>
      <c r="I51" s="3">
        <f>+E51-C51</f>
        <v>0</v>
      </c>
      <c r="J51" s="3"/>
    </row>
    <row r="52" spans="1:10" x14ac:dyDescent="0.25">
      <c r="A52" s="14"/>
      <c r="B52" s="14" t="s">
        <v>45</v>
      </c>
      <c r="C52" s="39">
        <v>0</v>
      </c>
      <c r="D52" s="27"/>
      <c r="E52" s="39">
        <f>+E51</f>
        <v>0</v>
      </c>
      <c r="F52" s="38"/>
      <c r="G52" s="3">
        <v>0</v>
      </c>
      <c r="H52" s="1"/>
      <c r="I52" s="3">
        <f>+E52-C52</f>
        <v>0</v>
      </c>
      <c r="J52" s="3"/>
    </row>
    <row r="53" spans="1:10" x14ac:dyDescent="0.25">
      <c r="A53" s="14"/>
      <c r="B53" s="14" t="s">
        <v>46</v>
      </c>
      <c r="C53" s="39">
        <v>562018002.84000003</v>
      </c>
      <c r="D53" s="27"/>
      <c r="E53" s="39">
        <f>+E47</f>
        <v>595607525.76999998</v>
      </c>
      <c r="F53" s="38"/>
      <c r="G53" s="3">
        <f>+I53/C53</f>
        <v>5.976591988204067E-2</v>
      </c>
      <c r="H53" s="1"/>
      <c r="I53" s="3">
        <f>+E53-C53</f>
        <v>33589522.929999948</v>
      </c>
      <c r="J53" s="3"/>
    </row>
    <row r="54" spans="1:10" x14ac:dyDescent="0.25">
      <c r="A54" s="14"/>
      <c r="B54" s="14"/>
      <c r="C54" s="27"/>
      <c r="D54" s="27"/>
      <c r="E54" s="42"/>
      <c r="F54" s="42"/>
      <c r="G54" s="27"/>
      <c r="H54" s="14"/>
      <c r="I54" s="14"/>
      <c r="J54" s="14"/>
    </row>
    <row r="55" spans="1:10" x14ac:dyDescent="0.25">
      <c r="A55" s="1"/>
      <c r="B55" s="29"/>
      <c r="C55" s="30"/>
      <c r="D55" s="30"/>
      <c r="E55" s="2"/>
      <c r="F55" s="2"/>
      <c r="G55" s="3"/>
      <c r="H55" s="1"/>
      <c r="I55" s="1"/>
      <c r="J55" s="1"/>
    </row>
    <row r="56" spans="1:10" x14ac:dyDescent="0.25">
      <c r="A56" s="14"/>
      <c r="B56" s="14" t="s">
        <v>47</v>
      </c>
      <c r="C56" s="27"/>
      <c r="D56" s="27"/>
      <c r="E56" s="36"/>
      <c r="F56" s="36"/>
      <c r="G56" s="27"/>
      <c r="H56" s="14"/>
      <c r="I56" s="14"/>
      <c r="J56" s="14"/>
    </row>
    <row r="57" spans="1:10" x14ac:dyDescent="0.25">
      <c r="A57" s="1"/>
      <c r="B57" s="19" t="s">
        <v>48</v>
      </c>
      <c r="C57" s="20">
        <v>7518717.21</v>
      </c>
      <c r="D57" s="21"/>
      <c r="E57" s="2">
        <f>+'[1]balanza de comprobacion post ci'!G184</f>
        <v>7518717.21</v>
      </c>
      <c r="F57" s="2"/>
      <c r="G57" s="3">
        <f>+I57/C57</f>
        <v>0</v>
      </c>
      <c r="H57" s="1"/>
      <c r="I57" s="3">
        <f>+E57-C57</f>
        <v>0</v>
      </c>
      <c r="J57" s="3"/>
    </row>
    <row r="58" spans="1:10" x14ac:dyDescent="0.25">
      <c r="A58" s="1"/>
      <c r="B58" s="19" t="s">
        <v>49</v>
      </c>
      <c r="C58" s="20">
        <v>2049243404.3799999</v>
      </c>
      <c r="D58" s="21"/>
      <c r="E58" s="2">
        <f>+'[1]balanza de comparacion '!G190+'[1]balanza de comparacion '!G191+'[1]balanza de comprobacion post ci'!G187</f>
        <v>2099328391.98</v>
      </c>
      <c r="F58" s="2"/>
      <c r="G58" s="3">
        <f>+I58/C58</f>
        <v>2.4440721630700279E-2</v>
      </c>
      <c r="H58" s="1"/>
      <c r="I58" s="3">
        <f>+E58-C58</f>
        <v>50084987.600000143</v>
      </c>
      <c r="J58" s="3"/>
    </row>
    <row r="59" spans="1:10" x14ac:dyDescent="0.25">
      <c r="A59" s="1"/>
      <c r="B59" s="19" t="s">
        <v>50</v>
      </c>
      <c r="C59" s="43">
        <v>306778290.74999988</v>
      </c>
      <c r="D59" s="21"/>
      <c r="E59" s="43">
        <f>+'[1]Estado de Resultados'!F164</f>
        <v>334422252.12999976</v>
      </c>
      <c r="F59" s="44"/>
      <c r="G59" s="3">
        <f>+I59/C59</f>
        <v>9.0110552843934863E-2</v>
      </c>
      <c r="H59" s="1"/>
      <c r="I59" s="3">
        <f>+E59-C59</f>
        <v>27643961.379999876</v>
      </c>
      <c r="J59" s="3"/>
    </row>
    <row r="60" spans="1:10" x14ac:dyDescent="0.25">
      <c r="A60" s="14"/>
      <c r="B60" s="14" t="s">
        <v>51</v>
      </c>
      <c r="C60" s="39">
        <v>2363540412.3399997</v>
      </c>
      <c r="D60" s="27"/>
      <c r="E60" s="39">
        <f>SUM(E57:E59)</f>
        <v>2441269361.3199997</v>
      </c>
      <c r="F60" s="38"/>
      <c r="G60" s="3">
        <f>+I60/C60</f>
        <v>3.2886659595147451E-2</v>
      </c>
      <c r="H60" s="1"/>
      <c r="I60" s="3">
        <f>+E60-C60</f>
        <v>77728948.980000019</v>
      </c>
      <c r="J60" s="3"/>
    </row>
    <row r="61" spans="1:10" ht="15.75" thickBot="1" x14ac:dyDescent="0.3">
      <c r="A61" s="14"/>
      <c r="B61" s="14" t="s">
        <v>52</v>
      </c>
      <c r="C61" s="37">
        <v>2925558415.1799998</v>
      </c>
      <c r="D61" s="27"/>
      <c r="E61" s="37">
        <f>+E53+E60</f>
        <v>3036876887.0899997</v>
      </c>
      <c r="F61" s="38"/>
      <c r="G61" s="3">
        <f>+I61/C61</f>
        <v>3.8050333000495151E-2</v>
      </c>
      <c r="H61" s="1"/>
      <c r="I61" s="3">
        <f>+E61-C61</f>
        <v>111318471.90999985</v>
      </c>
      <c r="J61" s="3"/>
    </row>
    <row r="62" spans="1:10" ht="15.75" thickTop="1" x14ac:dyDescent="0.25">
      <c r="A62" s="1"/>
      <c r="B62" s="1"/>
      <c r="C62" s="1"/>
      <c r="D62" s="1"/>
      <c r="E62" s="2"/>
      <c r="F62" s="2"/>
      <c r="G62" s="3"/>
      <c r="H62" s="1"/>
      <c r="I62" s="1"/>
      <c r="J62" s="1"/>
    </row>
    <row r="63" spans="1:10" x14ac:dyDescent="0.25">
      <c r="A63" s="1"/>
      <c r="B63" s="1"/>
      <c r="C63" s="3"/>
      <c r="D63" s="1"/>
      <c r="E63" s="2"/>
      <c r="F63" s="2"/>
      <c r="G63" s="3"/>
      <c r="H63" s="1"/>
      <c r="I63" s="1"/>
      <c r="J63" s="1"/>
    </row>
    <row r="64" spans="1:10" x14ac:dyDescent="0.25">
      <c r="A64" s="45"/>
      <c r="B64" s="45"/>
      <c r="C64" s="45"/>
      <c r="D64" s="45"/>
      <c r="E64" s="45"/>
      <c r="F64" s="45"/>
      <c r="G64" s="46"/>
      <c r="H64" s="45"/>
      <c r="I64" s="45"/>
      <c r="J64" s="45"/>
    </row>
    <row r="65" spans="1:10" x14ac:dyDescent="0.25">
      <c r="A65" s="45"/>
      <c r="B65" s="47" t="s">
        <v>53</v>
      </c>
      <c r="C65" s="45"/>
      <c r="D65" s="45"/>
      <c r="E65" s="45"/>
      <c r="F65" s="48" t="s">
        <v>54</v>
      </c>
      <c r="G65" s="48"/>
      <c r="H65" s="48"/>
      <c r="I65" s="48"/>
      <c r="J65" s="45"/>
    </row>
    <row r="66" spans="1:10" x14ac:dyDescent="0.25">
      <c r="A66" s="49"/>
      <c r="B66" s="50" t="s">
        <v>55</v>
      </c>
      <c r="C66" s="50"/>
      <c r="D66" s="50"/>
      <c r="E66" s="50"/>
      <c r="F66" s="51" t="s">
        <v>56</v>
      </c>
      <c r="G66" s="51"/>
      <c r="H66" s="51"/>
      <c r="I66" s="51"/>
      <c r="J66" s="49"/>
    </row>
    <row r="67" spans="1:10" x14ac:dyDescent="0.25">
      <c r="B67" s="4"/>
      <c r="C67" s="4"/>
      <c r="D67" s="4"/>
      <c r="E67" s="4"/>
      <c r="F67" s="4"/>
      <c r="G67" s="5"/>
      <c r="H67" s="4"/>
      <c r="I67" s="4"/>
      <c r="J67" s="4"/>
    </row>
    <row r="68" spans="1:10" x14ac:dyDescent="0.25">
      <c r="B68" s="4"/>
      <c r="C68" s="4"/>
      <c r="D68" s="4"/>
      <c r="E68" s="4"/>
      <c r="F68" s="4"/>
      <c r="G68" s="5"/>
      <c r="H68" s="4"/>
      <c r="I68" s="4"/>
      <c r="J68" s="4"/>
    </row>
    <row r="69" spans="1:10" x14ac:dyDescent="0.25">
      <c r="B69" s="4"/>
      <c r="C69" s="4"/>
      <c r="D69" s="4"/>
      <c r="E69" s="4"/>
      <c r="F69" s="4"/>
      <c r="G69" s="5"/>
      <c r="H69" s="4"/>
      <c r="I69" s="4"/>
      <c r="J69" s="4"/>
    </row>
    <row r="70" spans="1:10" x14ac:dyDescent="0.25">
      <c r="A70" s="52" t="s">
        <v>57</v>
      </c>
      <c r="B70" s="52"/>
      <c r="C70" s="52"/>
      <c r="D70" s="52"/>
      <c r="E70" s="52"/>
      <c r="F70" s="52"/>
      <c r="G70" s="52"/>
      <c r="H70" s="52"/>
      <c r="I70" s="52"/>
      <c r="J70" s="52"/>
    </row>
    <row r="71" spans="1:10" x14ac:dyDescent="0.25">
      <c r="A71" s="52" t="s">
        <v>58</v>
      </c>
      <c r="B71" s="52"/>
      <c r="C71" s="52"/>
      <c r="D71" s="52"/>
      <c r="E71" s="52"/>
      <c r="F71" s="52"/>
      <c r="G71" s="52"/>
      <c r="H71" s="52"/>
      <c r="I71" s="52"/>
      <c r="J71" s="52"/>
    </row>
    <row r="72" spans="1:10" x14ac:dyDescent="0.25">
      <c r="A72" s="53" t="s">
        <v>59</v>
      </c>
      <c r="B72" s="53"/>
      <c r="C72" s="53"/>
      <c r="D72" s="53"/>
      <c r="E72" s="53"/>
      <c r="F72" s="53"/>
      <c r="G72" s="53"/>
      <c r="H72" s="53"/>
      <c r="I72" s="53"/>
      <c r="J72" s="53"/>
    </row>
  </sheetData>
  <mergeCells count="10">
    <mergeCell ref="F66:I66"/>
    <mergeCell ref="A70:J70"/>
    <mergeCell ref="A71:J71"/>
    <mergeCell ref="A72:J72"/>
    <mergeCell ref="A6:J6"/>
    <mergeCell ref="A7:J7"/>
    <mergeCell ref="A8:J8"/>
    <mergeCell ref="A9:J9"/>
    <mergeCell ref="A10:J10"/>
    <mergeCell ref="F65:I6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2022-09-09T16:33:07Z</dcterms:created>
  <dcterms:modified xsi:type="dcterms:W3CDTF">2022-09-09T16:34:13Z</dcterms:modified>
</cp:coreProperties>
</file>