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G59" i="1"/>
  <c r="E59" i="1"/>
  <c r="E58" i="1"/>
  <c r="I58" i="1" s="1"/>
  <c r="G58" i="1" s="1"/>
  <c r="E57" i="1"/>
  <c r="I57" i="1" s="1"/>
  <c r="G57" i="1" s="1"/>
  <c r="E52" i="1"/>
  <c r="I52" i="1" s="1"/>
  <c r="I51" i="1"/>
  <c r="E46" i="1"/>
  <c r="I46" i="1" s="1"/>
  <c r="I45" i="1"/>
  <c r="G45" i="1"/>
  <c r="E45" i="1"/>
  <c r="E44" i="1"/>
  <c r="I44" i="1" s="1"/>
  <c r="G44" i="1" s="1"/>
  <c r="E43" i="1"/>
  <c r="I43" i="1" s="1"/>
  <c r="G43" i="1" s="1"/>
  <c r="I42" i="1"/>
  <c r="G42" i="1" s="1"/>
  <c r="E42" i="1"/>
  <c r="I41" i="1"/>
  <c r="G41" i="1"/>
  <c r="E41" i="1"/>
  <c r="I35" i="1"/>
  <c r="G35" i="1" s="1"/>
  <c r="E35" i="1"/>
  <c r="E34" i="1"/>
  <c r="I33" i="1"/>
  <c r="G33" i="1" s="1"/>
  <c r="E33" i="1"/>
  <c r="E32" i="1"/>
  <c r="I32" i="1" s="1"/>
  <c r="E31" i="1"/>
  <c r="I31" i="1" s="1"/>
  <c r="G31" i="1" s="1"/>
  <c r="I27" i="1"/>
  <c r="G27" i="1"/>
  <c r="E27" i="1"/>
  <c r="E26" i="1"/>
  <c r="I26" i="1" s="1"/>
  <c r="G26" i="1" s="1"/>
  <c r="E25" i="1"/>
  <c r="I25" i="1" s="1"/>
  <c r="G25" i="1" s="1"/>
  <c r="I24" i="1"/>
  <c r="G24" i="1" s="1"/>
  <c r="E24" i="1"/>
  <c r="I23" i="1"/>
  <c r="G23" i="1"/>
  <c r="E23" i="1"/>
  <c r="E22" i="1"/>
  <c r="I22" i="1" s="1"/>
  <c r="I21" i="1"/>
  <c r="G21" i="1" s="1"/>
  <c r="E21" i="1"/>
  <c r="E28" i="1" s="1"/>
  <c r="I28" i="1" s="1"/>
  <c r="G28" i="1" s="1"/>
  <c r="I20" i="1"/>
  <c r="G20" i="1"/>
  <c r="E20" i="1"/>
  <c r="E17" i="1"/>
  <c r="I17" i="1" s="1"/>
  <c r="G17" i="1" s="1"/>
  <c r="E16" i="1"/>
  <c r="I16" i="1" s="1"/>
  <c r="G16" i="1" s="1"/>
  <c r="I15" i="1"/>
  <c r="G15" i="1" s="1"/>
  <c r="E15" i="1"/>
  <c r="I14" i="1"/>
  <c r="G14" i="1"/>
  <c r="E14" i="1"/>
  <c r="E37" i="1" l="1"/>
  <c r="I37" i="1" s="1"/>
  <c r="G37" i="1" s="1"/>
  <c r="E47" i="1"/>
  <c r="E36" i="1"/>
  <c r="I36" i="1" s="1"/>
  <c r="G36" i="1" s="1"/>
  <c r="E60" i="1"/>
  <c r="I60" i="1" s="1"/>
  <c r="G60" i="1" s="1"/>
  <c r="E53" i="1" l="1"/>
  <c r="I47" i="1"/>
  <c r="G47" i="1" s="1"/>
  <c r="E61" i="1" l="1"/>
  <c r="I61" i="1" s="1"/>
  <c r="G61" i="1" s="1"/>
  <c r="I53" i="1"/>
  <c r="G53" i="1" s="1"/>
</calcChain>
</file>

<file path=xl/sharedStrings.xml><?xml version="1.0" encoding="utf-8"?>
<sst xmlns="http://schemas.openxmlformats.org/spreadsheetml/2006/main" count="58" uniqueCount="58">
  <si>
    <t>COMEDORES ECONOMICOS DEL ESTADO</t>
  </si>
  <si>
    <t>BALANCE GENERAL</t>
  </si>
  <si>
    <t>AL 31 DE JULIO 2022</t>
  </si>
  <si>
    <t>(VALORES EN RD$)</t>
  </si>
  <si>
    <t>VALOR RELATIVO</t>
  </si>
  <si>
    <t>VALOR ABSOLUTO</t>
  </si>
  <si>
    <t>Activos</t>
  </si>
  <si>
    <t>JUNIO 2022</t>
  </si>
  <si>
    <t>JULIO 2022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</si>
  <si>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</si>
  <si>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</si>
  <si>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</si>
  <si>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</si>
  <si>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</si>
  <si>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</si>
  <si>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</si>
  <si>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</si>
  <si>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</si>
  <si>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</si>
  <si>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</si>
  <si>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</si>
  <si>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</si>
  <si>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</si>
  <si>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</si>
  <si>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</si>
  <si>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</si>
  <si>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</si>
  <si>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</si>
  <si>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</si>
  <si>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</si>
  <si>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</si>
  <si>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</si>
  <si>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</si>
  <si>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</si>
  <si>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</si>
  <si>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</si>
  <si>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</si>
  <si>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</si>
  <si>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</si>
  <si>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</si>
  <si>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</si>
  <si>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</si>
  <si>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</si>
  <si>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</si>
  <si>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</si>
  <si>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</si>
  <si>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</si>
  <si>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</si>
  <si>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</si>
  <si>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</si>
  <si>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</si>
  <si>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</si>
  <si>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</si>
  <si>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</si>
  <si>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Enc. Dpto. Contabilidad</t>
  </si>
  <si>
    <t>Av. San Vicente de Paúl. Esq. Presidente Estrella Ureña. Teléfono: 809-592-1819 Fax: 809-596-7420</t>
  </si>
  <si>
    <t xml:space="preserve"> RNC: 401-05251-2</t>
  </si>
  <si>
    <t>www.comedoreseconomicos.gob.do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</si>
</sst>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8397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209551</xdr:colOff>
      <xdr:row>66</xdr:row>
      <xdr:rowOff>76200</xdr:rowOff>
    </xdr:from>
    <xdr:to>
      <xdr:col>4</xdr:col>
      <xdr:colOff>228601</xdr:colOff>
      <xdr:row>69</xdr:row>
      <xdr:rowOff>19051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6" y="13325475"/>
          <a:ext cx="781050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1114425</xdr:colOff>
      <xdr:row>0</xdr:row>
      <xdr:rowOff>133350</xdr:rowOff>
    </xdr:from>
    <xdr:to>
      <xdr:col>4</xdr:col>
      <xdr:colOff>716677</xdr:colOff>
      <xdr:row>5</xdr:row>
      <xdr:rowOff>95250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3335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JUL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820024001.73000002</v>
          </cell>
        </row>
        <row r="122">
          <cell r="K122">
            <v>1729936253.7199998</v>
          </cell>
        </row>
        <row r="141">
          <cell r="K141">
            <v>68294129.770000011</v>
          </cell>
        </row>
        <row r="144">
          <cell r="F144">
            <v>137375968.97999999</v>
          </cell>
        </row>
        <row r="145">
          <cell r="F145">
            <v>63739852.579999998</v>
          </cell>
        </row>
        <row r="146">
          <cell r="F146">
            <v>14117821.050000001</v>
          </cell>
        </row>
        <row r="147">
          <cell r="F147">
            <v>2478900.7799999998</v>
          </cell>
        </row>
        <row r="148">
          <cell r="F148">
            <v>7573502.0099999998</v>
          </cell>
        </row>
        <row r="149">
          <cell r="F149">
            <v>1580656.49</v>
          </cell>
        </row>
        <row r="150">
          <cell r="F150">
            <v>1859364.56</v>
          </cell>
        </row>
        <row r="151">
          <cell r="F151">
            <v>1257630.9099999999</v>
          </cell>
        </row>
        <row r="152">
          <cell r="F152">
            <v>185657.18</v>
          </cell>
        </row>
        <row r="153">
          <cell r="F153">
            <v>194297090.05000001</v>
          </cell>
        </row>
        <row r="154">
          <cell r="F154">
            <v>100940.9</v>
          </cell>
        </row>
        <row r="155">
          <cell r="F155">
            <v>23894705.710000001</v>
          </cell>
        </row>
        <row r="156">
          <cell r="F156">
            <v>125303136.86</v>
          </cell>
        </row>
        <row r="157">
          <cell r="F157">
            <v>261238.2</v>
          </cell>
        </row>
        <row r="158">
          <cell r="F158">
            <v>162376.43</v>
          </cell>
        </row>
        <row r="159">
          <cell r="F159">
            <v>1196402.26</v>
          </cell>
        </row>
        <row r="160">
          <cell r="F160">
            <v>3486133.49</v>
          </cell>
        </row>
        <row r="161">
          <cell r="F161">
            <v>233254.2</v>
          </cell>
        </row>
        <row r="162">
          <cell r="F162">
            <v>3073037.21</v>
          </cell>
        </row>
        <row r="163">
          <cell r="F163">
            <v>1258048.8999999999</v>
          </cell>
        </row>
        <row r="164">
          <cell r="F164">
            <v>1947424.71</v>
          </cell>
        </row>
        <row r="165">
          <cell r="F165">
            <v>973808.61</v>
          </cell>
        </row>
        <row r="166">
          <cell r="F166">
            <v>15608964.73</v>
          </cell>
        </row>
        <row r="167">
          <cell r="F167">
            <v>18257532.140000001</v>
          </cell>
        </row>
        <row r="168">
          <cell r="F168">
            <v>2331040</v>
          </cell>
        </row>
        <row r="169">
          <cell r="F169">
            <v>22440471.43</v>
          </cell>
        </row>
        <row r="170">
          <cell r="F170">
            <v>902700</v>
          </cell>
        </row>
        <row r="171">
          <cell r="F171">
            <v>80340.009999999995</v>
          </cell>
        </row>
        <row r="172">
          <cell r="G172">
            <v>400777098.64999998</v>
          </cell>
        </row>
        <row r="173">
          <cell r="F173">
            <v>84812.5</v>
          </cell>
        </row>
        <row r="174">
          <cell r="F174">
            <v>57582456.020000003</v>
          </cell>
        </row>
        <row r="175">
          <cell r="F175">
            <v>1020630.47</v>
          </cell>
        </row>
        <row r="176">
          <cell r="F176">
            <v>2227939.64</v>
          </cell>
        </row>
        <row r="177">
          <cell r="F177">
            <v>352320</v>
          </cell>
        </row>
        <row r="178">
          <cell r="F178">
            <v>834969.59999999998</v>
          </cell>
        </row>
        <row r="179">
          <cell r="G179">
            <v>553603727.11000001</v>
          </cell>
        </row>
        <row r="180">
          <cell r="G180">
            <v>3840416</v>
          </cell>
        </row>
        <row r="182">
          <cell r="G182">
            <v>1290753.6299999999</v>
          </cell>
        </row>
        <row r="183">
          <cell r="G183">
            <v>1194805.27</v>
          </cell>
        </row>
        <row r="186">
          <cell r="G186">
            <v>1784629.64</v>
          </cell>
        </row>
        <row r="187">
          <cell r="G187">
            <v>303671.19</v>
          </cell>
        </row>
        <row r="189">
          <cell r="G189">
            <v>2004340356.27</v>
          </cell>
        </row>
        <row r="190">
          <cell r="G190">
            <v>0</v>
          </cell>
        </row>
      </sheetData>
      <sheetData sheetId="1"/>
      <sheetData sheetId="2"/>
      <sheetData sheetId="3">
        <row r="182">
          <cell r="G182">
            <v>7518717.21</v>
          </cell>
        </row>
        <row r="185">
          <cell r="G185">
            <v>44903048.109999999</v>
          </cell>
        </row>
      </sheetData>
      <sheetData sheetId="4">
        <row r="162">
          <cell r="F162">
            <v>306778290.74999988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topLeftCell="A48" workbookViewId="0">
      <selection activeCell="B66" sqref="B66:I66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1.140625" bestFit="1" customWidth="1"/>
    <col min="9" max="9" width="13.1406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14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724750516.66000021</v>
      </c>
      <c r="D14" s="21"/>
      <c r="E14" s="22">
        <f>+'[1]balanza de comparacion '!K22</f>
        <v>820024001.73000002</v>
      </c>
      <c r="F14" s="23"/>
      <c r="G14" s="3">
        <f>+I14/C14</f>
        <v>0.13145693984333529</v>
      </c>
      <c r="H14" s="1"/>
      <c r="I14" s="3">
        <f>+E14-C14</f>
        <v>95273485.069999814</v>
      </c>
      <c r="J14" s="3"/>
    </row>
    <row r="15" spans="1:10" x14ac:dyDescent="0.25">
      <c r="A15" s="1"/>
      <c r="B15" s="19" t="s">
        <v>13</v>
      </c>
      <c r="C15" s="20">
        <v>1724659263.7199998</v>
      </c>
      <c r="D15" s="21"/>
      <c r="E15" s="24">
        <f>+'[1]balanza de comparacion '!K122</f>
        <v>1729936253.7199998</v>
      </c>
      <c r="F15" s="25"/>
      <c r="G15" s="3">
        <f>+I15/C15</f>
        <v>3.0597290206865607E-3</v>
      </c>
      <c r="H15" s="1"/>
      <c r="I15" s="3">
        <f>+E15-C15</f>
        <v>5276990</v>
      </c>
      <c r="J15" s="3"/>
    </row>
    <row r="16" spans="1:10" x14ac:dyDescent="0.25">
      <c r="A16" s="1"/>
      <c r="B16" s="19" t="s">
        <v>14</v>
      </c>
      <c r="C16" s="20">
        <v>121694237.7</v>
      </c>
      <c r="D16" s="21"/>
      <c r="E16" s="22">
        <f>+'[1]balanza de comparacion '!K141</f>
        <v>68294129.770000011</v>
      </c>
      <c r="F16" s="23"/>
      <c r="G16" s="3">
        <f>+I16/C16</f>
        <v>-0.43880555841634555</v>
      </c>
      <c r="H16" s="1"/>
      <c r="I16" s="3">
        <f>+E16-C16</f>
        <v>-53400107.929999992</v>
      </c>
      <c r="J16" s="3"/>
    </row>
    <row r="17" spans="1:10" x14ac:dyDescent="0.25">
      <c r="A17" s="1"/>
      <c r="B17" s="14" t="s">
        <v>15</v>
      </c>
      <c r="C17" s="26">
        <v>2571104018.0799999</v>
      </c>
      <c r="D17" s="27"/>
      <c r="E17" s="26">
        <f>SUM(E14:E16)</f>
        <v>2618254385.2199998</v>
      </c>
      <c r="F17" s="28"/>
      <c r="G17" s="3">
        <f>+I17/C17</f>
        <v>1.8338568493704865E-2</v>
      </c>
      <c r="H17" s="1"/>
      <c r="I17" s="3">
        <f>+E17-C17</f>
        <v>47150367.139999866</v>
      </c>
      <c r="J17" s="3"/>
    </row>
    <row r="18" spans="1:10" x14ac:dyDescent="0.25">
      <c r="A18" s="1"/>
      <c r="B18" s="29"/>
      <c r="C18" s="30"/>
      <c r="D18" s="30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7"/>
      <c r="D19" s="27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20">
        <v>137375968.97999999</v>
      </c>
      <c r="D20" s="21"/>
      <c r="E20" s="31">
        <f>+'[1]balanza de comparacion '!F144</f>
        <v>137375968.97999999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20">
        <v>336633089.68000001</v>
      </c>
      <c r="D21" s="21"/>
      <c r="E21" s="31">
        <f>+'[1]balanza de comparacion '!F153+'[1]balanza de comparacion '!F156+'[1]balanza de comparacion '!F161+'[1]balanza de comparacion '!F167+'[1]balanza de comparacion '!F158+'[1]balanza de comparacion '!F170</f>
        <v>339156089.68000001</v>
      </c>
      <c r="F21" s="2"/>
      <c r="G21" s="3">
        <f>+I21/C21</f>
        <v>7.4948068901911523E-3</v>
      </c>
      <c r="H21" s="1"/>
      <c r="I21" s="3">
        <f t="shared" si="1"/>
        <v>2523000</v>
      </c>
      <c r="J21" s="3"/>
    </row>
    <row r="22" spans="1:10" x14ac:dyDescent="0.25">
      <c r="A22" s="1"/>
      <c r="B22" s="19" t="s">
        <v>19</v>
      </c>
      <c r="C22" s="20">
        <v>2295100</v>
      </c>
      <c r="D22" s="21"/>
      <c r="E22" s="31">
        <f>+'[1]balanza de comparacion '!F168</f>
        <v>2331040</v>
      </c>
      <c r="F22" s="2"/>
      <c r="G22" s="3">
        <v>0</v>
      </c>
      <c r="H22" s="1"/>
      <c r="I22" s="3">
        <f t="shared" si="1"/>
        <v>35940</v>
      </c>
      <c r="J22" s="3"/>
    </row>
    <row r="23" spans="1:10" x14ac:dyDescent="0.25">
      <c r="A23" s="1"/>
      <c r="B23" s="19" t="s">
        <v>20</v>
      </c>
      <c r="C23" s="20">
        <v>77451762.680000022</v>
      </c>
      <c r="D23" s="21"/>
      <c r="E23" s="31">
        <f>+'[1]balanza de comparacion '!F148+'[1]balanza de comparacion '!F151+'[1]balanza de comparacion '!F155+'[1]balanza de comparacion '!F160+'[1]balanza de comparacion '!F162+'[1]balanza de comparacion '!F166+'[1]balanza de comparacion '!F169+'[1]balanza de comparacion '!F152+'[1]balanza de comparacion '!F171</f>
        <v>77600442.680000022</v>
      </c>
      <c r="F23" s="2"/>
      <c r="G23" s="3">
        <f t="shared" si="0"/>
        <v>1.9196464335393736E-3</v>
      </c>
      <c r="H23" s="1"/>
      <c r="I23" s="3">
        <f t="shared" si="1"/>
        <v>148680</v>
      </c>
      <c r="J23" s="3"/>
    </row>
    <row r="24" spans="1:10" x14ac:dyDescent="0.25">
      <c r="A24" s="1"/>
      <c r="B24" s="19" t="s">
        <v>21</v>
      </c>
      <c r="C24" s="20">
        <v>87585050.750000015</v>
      </c>
      <c r="D24" s="21"/>
      <c r="E24" s="31">
        <f>+'[1]balanza de comparacion '!F145+'[1]balanza de comparacion '!F146+'[1]balanza de comparacion '!F147+'[1]balanza de comparacion '!F149+'[1]balanza de comparacion '!F150+'[1]balanza de comparacion '!F154+'[1]balanza de comparacion '!F157+'[1]balanza de comparacion '!F159+'[1]balanza de comparacion '!F163+'[1]balanza de comparacion '!F164</f>
        <v>88540650.430000007</v>
      </c>
      <c r="F24" s="2"/>
      <c r="G24" s="3">
        <f t="shared" si="0"/>
        <v>1.0910534067367564E-2</v>
      </c>
      <c r="H24" s="1"/>
      <c r="I24" s="3">
        <f t="shared" si="1"/>
        <v>955599.67999999225</v>
      </c>
      <c r="J24" s="3"/>
    </row>
    <row r="25" spans="1:10" x14ac:dyDescent="0.25">
      <c r="A25" s="1"/>
      <c r="B25" s="19" t="s">
        <v>22</v>
      </c>
      <c r="C25" s="20">
        <v>84812.5</v>
      </c>
      <c r="D25" s="21"/>
      <c r="E25" s="31">
        <f>+'[1]balanza de comparacion '!F173</f>
        <v>84812.5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20">
        <v>973808.61</v>
      </c>
      <c r="D26" s="21"/>
      <c r="E26" s="31">
        <f>+'[1]balanza de comparacion '!F165</f>
        <v>973808.61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9" t="s">
        <v>24</v>
      </c>
      <c r="C27" s="20">
        <v>-399003654.64999998</v>
      </c>
      <c r="D27" s="21"/>
      <c r="E27" s="32">
        <f>+-'[1]balanza de comparacion '!G172</f>
        <v>-400777098.64999998</v>
      </c>
      <c r="F27" s="33"/>
      <c r="G27" s="3">
        <f t="shared" si="0"/>
        <v>4.4446810933489785E-3</v>
      </c>
      <c r="H27" s="1"/>
      <c r="I27" s="3">
        <f t="shared" si="1"/>
        <v>-1773444</v>
      </c>
      <c r="J27" s="3"/>
    </row>
    <row r="28" spans="1:10" x14ac:dyDescent="0.25">
      <c r="A28" s="1"/>
      <c r="B28" s="14" t="s">
        <v>25</v>
      </c>
      <c r="C28" s="34">
        <v>243395938.55000007</v>
      </c>
      <c r="D28" s="27"/>
      <c r="E28" s="34">
        <f>SUM(E20:E27)</f>
        <v>245285714.23000002</v>
      </c>
      <c r="F28" s="35"/>
      <c r="G28" s="3">
        <f t="shared" si="0"/>
        <v>7.7642038369992641E-3</v>
      </c>
      <c r="H28" s="1"/>
      <c r="I28" s="3">
        <f t="shared" si="1"/>
        <v>1889775.6799999475</v>
      </c>
      <c r="J28" s="3"/>
    </row>
    <row r="29" spans="1:10" x14ac:dyDescent="0.25">
      <c r="A29" s="1"/>
      <c r="B29" s="14"/>
      <c r="C29" s="27"/>
      <c r="D29" s="27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7"/>
      <c r="D30" s="27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20">
        <v>57582456.020000003</v>
      </c>
      <c r="D31" s="21"/>
      <c r="E31" s="31">
        <f>+'[1]balanza de comparacion '!F174</f>
        <v>57582456.020000003</v>
      </c>
      <c r="F31" s="2"/>
      <c r="G31" s="3">
        <f t="shared" ref="G31:G37" si="2">+I31/C31</f>
        <v>0</v>
      </c>
      <c r="H31" s="1"/>
      <c r="I31" s="3">
        <f t="shared" ref="I31:I36" si="3">+E31-C31</f>
        <v>0</v>
      </c>
      <c r="J31" s="3"/>
    </row>
    <row r="32" spans="1:10" x14ac:dyDescent="0.25">
      <c r="A32" s="1"/>
      <c r="B32" s="19" t="s">
        <v>28</v>
      </c>
      <c r="C32" s="20">
        <v>1160638.06</v>
      </c>
      <c r="D32" s="21"/>
      <c r="E32" s="31">
        <f>+'[1]balanza de comparacion '!F175</f>
        <v>1020630.47</v>
      </c>
      <c r="F32" s="2"/>
      <c r="G32" s="3">
        <v>0</v>
      </c>
      <c r="H32" s="1"/>
      <c r="I32" s="3">
        <f t="shared" si="3"/>
        <v>-140007.59000000008</v>
      </c>
      <c r="J32" s="3"/>
    </row>
    <row r="33" spans="1:10" x14ac:dyDescent="0.25">
      <c r="A33" s="1"/>
      <c r="B33" s="19" t="s">
        <v>29</v>
      </c>
      <c r="C33" s="20">
        <v>2227939.64</v>
      </c>
      <c r="D33" s="21"/>
      <c r="E33" s="31">
        <f>+'[1]balanza de comparacion '!F176</f>
        <v>2227939.64</v>
      </c>
      <c r="F33" s="2"/>
      <c r="G33" s="3">
        <f t="shared" si="2"/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20">
        <v>222320</v>
      </c>
      <c r="D34" s="21"/>
      <c r="E34" s="31">
        <f>+'[1]balanza de comparacion '!F177</f>
        <v>352320</v>
      </c>
      <c r="F34" s="2"/>
      <c r="G34" s="3"/>
      <c r="H34" s="1"/>
      <c r="I34" s="3"/>
      <c r="J34" s="3"/>
    </row>
    <row r="35" spans="1:10" x14ac:dyDescent="0.25">
      <c r="A35" s="1"/>
      <c r="B35" s="19" t="s">
        <v>31</v>
      </c>
      <c r="C35" s="20">
        <v>834969.59999999998</v>
      </c>
      <c r="D35" s="21"/>
      <c r="E35" s="2">
        <f>+'[1]balanza de comparacion '!F178</f>
        <v>834969.59999999998</v>
      </c>
      <c r="F35" s="2"/>
      <c r="G35" s="3">
        <f t="shared" si="2"/>
        <v>0</v>
      </c>
      <c r="H35" s="1"/>
      <c r="I35" s="3">
        <f t="shared" si="3"/>
        <v>0</v>
      </c>
      <c r="J35" s="3"/>
    </row>
    <row r="36" spans="1:10" x14ac:dyDescent="0.25">
      <c r="A36" s="1"/>
      <c r="B36" s="14" t="s">
        <v>32</v>
      </c>
      <c r="C36" s="36">
        <v>62028323.320000008</v>
      </c>
      <c r="D36" s="27"/>
      <c r="E36" s="36">
        <f>SUM(E31:E35)</f>
        <v>62018315.730000004</v>
      </c>
      <c r="F36" s="36"/>
      <c r="G36" s="3">
        <f t="shared" si="2"/>
        <v>-1.6133903778722315E-4</v>
      </c>
      <c r="H36" s="1"/>
      <c r="I36" s="3">
        <f t="shared" si="3"/>
        <v>-10007.590000003576</v>
      </c>
      <c r="J36" s="3"/>
    </row>
    <row r="37" spans="1:10" ht="15.75" thickBot="1" x14ac:dyDescent="0.3">
      <c r="A37" s="1"/>
      <c r="B37" s="14" t="s">
        <v>33</v>
      </c>
      <c r="C37" s="37">
        <v>2876528279.9500003</v>
      </c>
      <c r="D37" s="27"/>
      <c r="E37" s="37">
        <f>+E17+E28+E36</f>
        <v>2925558415.1799998</v>
      </c>
      <c r="F37" s="38"/>
      <c r="G37" s="3">
        <f t="shared" si="2"/>
        <v>1.7044899426767249E-2</v>
      </c>
      <c r="H37" s="1"/>
      <c r="I37" s="3">
        <f>+E37-C37</f>
        <v>49030135.229999542</v>
      </c>
      <c r="J37" s="3"/>
    </row>
    <row r="38" spans="1:10" ht="15.75" thickTop="1" x14ac:dyDescent="0.25">
      <c r="A38" s="1"/>
      <c r="B38" s="29"/>
      <c r="C38" s="30"/>
      <c r="D38" s="30"/>
      <c r="E38" s="2"/>
      <c r="F38" s="2"/>
      <c r="G38" s="3"/>
      <c r="H38" s="1"/>
      <c r="I38" s="3"/>
      <c r="J38" s="3"/>
    </row>
    <row r="39" spans="1:10" x14ac:dyDescent="0.25">
      <c r="A39" s="14"/>
      <c r="B39" s="14" t="s">
        <v>34</v>
      </c>
      <c r="C39" s="27"/>
      <c r="D39" s="27"/>
      <c r="E39" s="36"/>
      <c r="F39" s="36"/>
      <c r="G39" s="27"/>
      <c r="H39" s="14"/>
      <c r="I39" s="14"/>
      <c r="J39" s="14"/>
    </row>
    <row r="40" spans="1:10" x14ac:dyDescent="0.25">
      <c r="A40" s="14"/>
      <c r="B40" s="14" t="s">
        <v>35</v>
      </c>
      <c r="C40" s="27"/>
      <c r="D40" s="27"/>
      <c r="E40" s="36"/>
      <c r="F40" s="36"/>
      <c r="G40" s="27"/>
      <c r="H40" s="14"/>
      <c r="I40" s="14"/>
      <c r="J40" s="14"/>
    </row>
    <row r="41" spans="1:10" x14ac:dyDescent="0.25">
      <c r="A41" s="14"/>
      <c r="B41" s="1" t="s">
        <v>36</v>
      </c>
      <c r="C41" s="3">
        <v>532235396.97000003</v>
      </c>
      <c r="D41" s="3"/>
      <c r="E41" s="2">
        <f>+'[1]balanza de comparacion '!G179</f>
        <v>553603727.11000001</v>
      </c>
      <c r="F41" s="2"/>
      <c r="G41" s="3">
        <f t="shared" ref="G41:G47" si="4">+I41/C41</f>
        <v>4.0148269471833781E-2</v>
      </c>
      <c r="H41" s="1"/>
      <c r="I41" s="3">
        <f t="shared" ref="I41:I46" si="5">+E41-C41</f>
        <v>21368330.139999986</v>
      </c>
      <c r="J41" s="3"/>
    </row>
    <row r="42" spans="1:10" x14ac:dyDescent="0.25">
      <c r="A42" s="14"/>
      <c r="B42" s="1" t="s">
        <v>37</v>
      </c>
      <c r="C42" s="3">
        <v>3840416</v>
      </c>
      <c r="D42" s="3"/>
      <c r="E42" s="2">
        <f>+'[1]balanza de comparacion '!G180</f>
        <v>3840416</v>
      </c>
      <c r="F42" s="2"/>
      <c r="G42" s="3">
        <f t="shared" si="4"/>
        <v>0</v>
      </c>
      <c r="H42" s="1"/>
      <c r="I42" s="3">
        <f t="shared" si="5"/>
        <v>0</v>
      </c>
      <c r="J42" s="3"/>
    </row>
    <row r="43" spans="1:10" x14ac:dyDescent="0.25">
      <c r="A43" s="14"/>
      <c r="B43" s="1" t="s">
        <v>38</v>
      </c>
      <c r="C43" s="3">
        <v>1290753.6299999999</v>
      </c>
      <c r="D43" s="3"/>
      <c r="E43" s="2">
        <f>+'[1]balanza de comparacion '!G182</f>
        <v>1290753.6299999999</v>
      </c>
      <c r="F43" s="2"/>
      <c r="G43" s="3">
        <f t="shared" si="4"/>
        <v>0</v>
      </c>
      <c r="H43" s="1"/>
      <c r="I43" s="3">
        <f t="shared" si="5"/>
        <v>0</v>
      </c>
      <c r="J43" s="3"/>
    </row>
    <row r="44" spans="1:10" x14ac:dyDescent="0.25">
      <c r="A44" s="14"/>
      <c r="B44" s="1" t="s">
        <v>39</v>
      </c>
      <c r="C44" s="3">
        <v>1194805.27</v>
      </c>
      <c r="D44" s="3"/>
      <c r="E44" s="2">
        <f>+'[1]balanza de comparacion '!G183</f>
        <v>1194805.27</v>
      </c>
      <c r="F44" s="2"/>
      <c r="G44" s="3">
        <f t="shared" si="4"/>
        <v>0</v>
      </c>
      <c r="H44" s="1"/>
      <c r="I44" s="3">
        <f t="shared" si="5"/>
        <v>0</v>
      </c>
      <c r="J44" s="3"/>
    </row>
    <row r="45" spans="1:10" x14ac:dyDescent="0.25">
      <c r="A45" s="14"/>
      <c r="B45" s="1" t="s">
        <v>40</v>
      </c>
      <c r="C45" s="2">
        <v>1784629.64</v>
      </c>
      <c r="D45" s="3"/>
      <c r="E45" s="2">
        <f>+'[1]balanza de comparacion '!G186</f>
        <v>1784629.64</v>
      </c>
      <c r="F45" s="2"/>
      <c r="G45" s="3">
        <f t="shared" si="4"/>
        <v>0</v>
      </c>
      <c r="H45" s="1"/>
      <c r="I45" s="3">
        <f t="shared" si="5"/>
        <v>0</v>
      </c>
      <c r="J45" s="3"/>
    </row>
    <row r="46" spans="1:10" x14ac:dyDescent="0.25">
      <c r="A46" s="14"/>
      <c r="B46" s="1" t="s">
        <v>41</v>
      </c>
      <c r="C46" s="2">
        <v>303671.19</v>
      </c>
      <c r="D46" s="3"/>
      <c r="E46" s="2">
        <f>+'[1]balanza de comparacion '!G187</f>
        <v>303671.19</v>
      </c>
      <c r="F46" s="2"/>
      <c r="G46" s="3">
        <v>0</v>
      </c>
      <c r="H46" s="1"/>
      <c r="I46" s="3">
        <f t="shared" si="5"/>
        <v>0</v>
      </c>
      <c r="J46" s="3"/>
    </row>
    <row r="47" spans="1:10" x14ac:dyDescent="0.25">
      <c r="A47" s="1"/>
      <c r="B47" s="14" t="s">
        <v>42</v>
      </c>
      <c r="C47" s="39">
        <v>540649672.70000005</v>
      </c>
      <c r="D47" s="27"/>
      <c r="E47" s="40">
        <f>SUM(E41:E46)</f>
        <v>562018002.84000003</v>
      </c>
      <c r="F47" s="38"/>
      <c r="G47" s="3">
        <f t="shared" si="4"/>
        <v>3.9523431195818026E-2</v>
      </c>
      <c r="H47" s="1"/>
      <c r="I47" s="3">
        <f>+E47-C47</f>
        <v>21368330.139999986</v>
      </c>
      <c r="J47" s="3"/>
    </row>
    <row r="48" spans="1:10" x14ac:dyDescent="0.25">
      <c r="A48" s="14"/>
      <c r="B48" s="14"/>
      <c r="C48" s="27"/>
      <c r="D48" s="27"/>
      <c r="E48" s="14"/>
      <c r="F48" s="14"/>
      <c r="G48" s="27"/>
      <c r="H48" s="14"/>
      <c r="I48" s="14"/>
      <c r="J48" s="14"/>
    </row>
    <row r="49" spans="1:10" x14ac:dyDescent="0.25">
      <c r="A49" s="14"/>
      <c r="B49" s="14"/>
      <c r="C49" s="27"/>
      <c r="D49" s="27"/>
      <c r="E49" s="38"/>
      <c r="F49" s="38"/>
      <c r="G49" s="27"/>
      <c r="H49" s="14"/>
      <c r="I49" s="14"/>
      <c r="J49" s="14"/>
    </row>
    <row r="50" spans="1:10" x14ac:dyDescent="0.25">
      <c r="A50" s="14"/>
      <c r="B50" s="14" t="s">
        <v>43</v>
      </c>
      <c r="C50" s="27"/>
      <c r="D50" s="27"/>
      <c r="E50" s="38"/>
      <c r="F50" s="38"/>
      <c r="G50" s="3"/>
      <c r="H50" s="1"/>
      <c r="I50" s="14"/>
      <c r="J50" s="14"/>
    </row>
    <row r="51" spans="1:10" x14ac:dyDescent="0.25">
      <c r="A51" s="14"/>
      <c r="B51" s="1" t="s">
        <v>44</v>
      </c>
      <c r="C51" s="41">
        <v>0</v>
      </c>
      <c r="D51" s="3"/>
      <c r="E51" s="41">
        <v>0</v>
      </c>
      <c r="F51" s="42"/>
      <c r="G51" s="3">
        <v>0</v>
      </c>
      <c r="H51" s="1"/>
      <c r="I51" s="3">
        <f>+E51-C51</f>
        <v>0</v>
      </c>
      <c r="J51" s="3"/>
    </row>
    <row r="52" spans="1:10" x14ac:dyDescent="0.25">
      <c r="A52" s="14"/>
      <c r="B52" s="14" t="s">
        <v>45</v>
      </c>
      <c r="C52" s="39">
        <v>0</v>
      </c>
      <c r="D52" s="27"/>
      <c r="E52" s="39">
        <f>+E51</f>
        <v>0</v>
      </c>
      <c r="F52" s="38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46</v>
      </c>
      <c r="C53" s="39">
        <v>540649672.70000005</v>
      </c>
      <c r="D53" s="27"/>
      <c r="E53" s="39">
        <f>+E47</f>
        <v>562018002.84000003</v>
      </c>
      <c r="F53" s="38"/>
      <c r="G53" s="3">
        <f>+I53/C53</f>
        <v>3.9523431195818026E-2</v>
      </c>
      <c r="H53" s="1"/>
      <c r="I53" s="3">
        <f>+E53-C53</f>
        <v>21368330.139999986</v>
      </c>
      <c r="J53" s="3"/>
    </row>
    <row r="54" spans="1:10" x14ac:dyDescent="0.25">
      <c r="A54" s="14"/>
      <c r="B54" s="14"/>
      <c r="C54" s="27"/>
      <c r="D54" s="27"/>
      <c r="E54" s="42"/>
      <c r="F54" s="42"/>
      <c r="G54" s="27"/>
      <c r="H54" s="14"/>
      <c r="I54" s="14"/>
      <c r="J54" s="14"/>
    </row>
    <row r="55" spans="1:10" x14ac:dyDescent="0.25">
      <c r="A55" s="1"/>
      <c r="B55" s="29"/>
      <c r="C55" s="30"/>
      <c r="D55" s="30"/>
      <c r="E55" s="2"/>
      <c r="F55" s="2"/>
      <c r="G55" s="3"/>
      <c r="H55" s="1"/>
      <c r="I55" s="1"/>
      <c r="J55" s="1"/>
    </row>
    <row r="56" spans="1:10" x14ac:dyDescent="0.25">
      <c r="A56" s="14"/>
      <c r="B56" s="14" t="s">
        <v>47</v>
      </c>
      <c r="C56" s="27"/>
      <c r="D56" s="27"/>
      <c r="E56" s="36"/>
      <c r="F56" s="36"/>
      <c r="G56" s="27"/>
      <c r="H56" s="14"/>
      <c r="I56" s="14"/>
      <c r="J56" s="14"/>
    </row>
    <row r="57" spans="1:10" x14ac:dyDescent="0.25">
      <c r="A57" s="1"/>
      <c r="B57" s="19" t="s">
        <v>48</v>
      </c>
      <c r="C57" s="20">
        <v>7518717.21</v>
      </c>
      <c r="D57" s="21"/>
      <c r="E57" s="2">
        <f>+'[1]balanza de comprobacion post ci'!G182</f>
        <v>7518717.21</v>
      </c>
      <c r="F57" s="2"/>
      <c r="G57" s="3">
        <f>+I57/C57</f>
        <v>0</v>
      </c>
      <c r="H57" s="1"/>
      <c r="I57" s="3">
        <f>+E57-C57</f>
        <v>0</v>
      </c>
      <c r="J57" s="3"/>
    </row>
    <row r="58" spans="1:10" x14ac:dyDescent="0.25">
      <c r="A58" s="1"/>
      <c r="B58" s="19" t="s">
        <v>49</v>
      </c>
      <c r="C58" s="20">
        <v>2004340356.27</v>
      </c>
      <c r="D58" s="21"/>
      <c r="E58" s="2">
        <f>+'[1]balanza de comparacion '!G189+'[1]balanza de comparacion '!G190+'[1]balanza de comprobacion post ci'!G185</f>
        <v>2049243404.3799999</v>
      </c>
      <c r="F58" s="2"/>
      <c r="G58" s="3">
        <f>+I58/C58</f>
        <v>2.2402905758761818E-2</v>
      </c>
      <c r="H58" s="1"/>
      <c r="I58" s="3">
        <f>+E58-C58</f>
        <v>44903048.109999895</v>
      </c>
      <c r="J58" s="3"/>
    </row>
    <row r="59" spans="1:10" x14ac:dyDescent="0.25">
      <c r="A59" s="1"/>
      <c r="B59" s="19" t="s">
        <v>50</v>
      </c>
      <c r="C59" s="43">
        <v>324019533.76999998</v>
      </c>
      <c r="D59" s="21"/>
      <c r="E59" s="43">
        <f>+'[1]Estado de Resultados'!F162</f>
        <v>306778290.74999988</v>
      </c>
      <c r="F59" s="44"/>
      <c r="G59" s="3">
        <f>+I59/C59</f>
        <v>-5.321050499454924E-2</v>
      </c>
      <c r="H59" s="1"/>
      <c r="I59" s="3">
        <f>+E59-C59</f>
        <v>-17241243.0200001</v>
      </c>
      <c r="J59" s="3"/>
    </row>
    <row r="60" spans="1:10" x14ac:dyDescent="0.25">
      <c r="A60" s="14"/>
      <c r="B60" s="14" t="s">
        <v>51</v>
      </c>
      <c r="C60" s="39">
        <v>2335878607.25</v>
      </c>
      <c r="D60" s="27"/>
      <c r="E60" s="39">
        <f>SUM(E57:E59)</f>
        <v>2363540412.3399997</v>
      </c>
      <c r="F60" s="38"/>
      <c r="G60" s="3">
        <f>+I60/C60</f>
        <v>1.1842141541150361E-2</v>
      </c>
      <c r="H60" s="1"/>
      <c r="I60" s="3">
        <f>+E60-C60</f>
        <v>27661805.089999676</v>
      </c>
      <c r="J60" s="3"/>
    </row>
    <row r="61" spans="1:10" ht="15.75" thickBot="1" x14ac:dyDescent="0.3">
      <c r="A61" s="14"/>
      <c r="B61" s="14" t="s">
        <v>52</v>
      </c>
      <c r="C61" s="37">
        <v>2876528279.9499998</v>
      </c>
      <c r="D61" s="27"/>
      <c r="E61" s="37">
        <f>+E53+E60</f>
        <v>2925558415.1799998</v>
      </c>
      <c r="F61" s="38"/>
      <c r="G61" s="3">
        <f>+I61/C61</f>
        <v>1.7044899426767419E-2</v>
      </c>
      <c r="H61" s="1"/>
      <c r="I61" s="3">
        <f>+E61-C61</f>
        <v>49030135.230000019</v>
      </c>
      <c r="J61" s="3"/>
    </row>
    <row r="62" spans="1:10" ht="15.75" thickTop="1" x14ac:dyDescent="0.25">
      <c r="A62" s="1"/>
      <c r="B62" s="1"/>
      <c r="C62" s="1"/>
      <c r="D62" s="1"/>
      <c r="E62" s="2"/>
      <c r="F62" s="2"/>
      <c r="G62" s="3"/>
      <c r="H62" s="1"/>
      <c r="I62" s="1"/>
      <c r="J62" s="1"/>
    </row>
    <row r="63" spans="1:10" x14ac:dyDescent="0.25">
      <c r="A63" s="1"/>
      <c r="B63" s="1"/>
      <c r="C63" s="3"/>
      <c r="D63" s="1"/>
      <c r="E63" s="2"/>
      <c r="F63" s="2"/>
      <c r="G63" s="3"/>
      <c r="H63" s="1"/>
      <c r="I63" s="1"/>
      <c r="J63" s="1"/>
    </row>
    <row r="64" spans="1:10" x14ac:dyDescent="0.25">
      <c r="A64" s="45"/>
      <c r="B64" s="45"/>
      <c r="C64" s="45"/>
      <c r="D64" s="45"/>
      <c r="E64" s="45"/>
      <c r="F64" s="45"/>
      <c r="G64" s="46"/>
      <c r="H64" s="45"/>
      <c r="I64" s="45"/>
      <c r="J64" s="45"/>
    </row>
    <row r="65" spans="1:10" x14ac:dyDescent="0.25">
      <c r="A65" s="45"/>
      <c r="B65" s="47" t="s">
        <v>53</v>
      </c>
      <c r="C65" s="47"/>
      <c r="D65" s="47"/>
      <c r="E65" s="47"/>
      <c r="F65" s="47"/>
      <c r="G65" s="47"/>
      <c r="H65" s="47"/>
      <c r="I65" s="47"/>
      <c r="J65" s="45"/>
    </row>
    <row r="66" spans="1:10" x14ac:dyDescent="0.25">
      <c r="A66" s="48"/>
      <c r="B66" s="49" t="s">
        <v>54</v>
      </c>
      <c r="C66" s="49"/>
      <c r="D66" s="49"/>
      <c r="E66" s="49"/>
      <c r="F66" s="49"/>
      <c r="G66" s="49"/>
      <c r="H66" s="49"/>
      <c r="I66" s="49"/>
      <c r="J66" s="48"/>
    </row>
    <row r="67" spans="1:10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0" x14ac:dyDescent="0.25">
      <c r="B68" s="4"/>
      <c r="C68" s="4"/>
      <c r="D68" s="4"/>
      <c r="E68" s="4"/>
      <c r="F68" s="4"/>
      <c r="G68" s="5"/>
      <c r="H68" s="4"/>
      <c r="I68" s="4"/>
      <c r="J68" s="4"/>
    </row>
    <row r="69" spans="1:10" x14ac:dyDescent="0.25">
      <c r="B69" s="4"/>
      <c r="C69" s="4"/>
      <c r="D69" s="4"/>
      <c r="E69" s="4"/>
      <c r="F69" s="4"/>
      <c r="G69" s="5"/>
      <c r="H69" s="4"/>
      <c r="I69" s="4"/>
      <c r="J69" s="4"/>
    </row>
    <row r="70" spans="1:10" x14ac:dyDescent="0.25">
      <c r="A70" s="50" t="s">
        <v>55</v>
      </c>
      <c r="B70" s="50"/>
      <c r="C70" s="50"/>
      <c r="D70" s="50"/>
      <c r="E70" s="50"/>
      <c r="F70" s="50"/>
      <c r="G70" s="50"/>
      <c r="H70" s="50"/>
      <c r="I70" s="50"/>
      <c r="J70" s="50"/>
    </row>
    <row r="71" spans="1:10" x14ac:dyDescent="0.25">
      <c r="A71" s="50" t="s">
        <v>56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5">
      <c r="A72" s="51" t="s">
        <v>57</v>
      </c>
      <c r="B72" s="51"/>
      <c r="C72" s="51"/>
      <c r="D72" s="51"/>
      <c r="E72" s="51"/>
      <c r="F72" s="51"/>
      <c r="G72" s="51"/>
      <c r="H72" s="51"/>
      <c r="I72" s="51"/>
      <c r="J72" s="51"/>
    </row>
  </sheetData>
  <mergeCells count="10">
    <mergeCell ref="B66:I66"/>
    <mergeCell ref="A70:J70"/>
    <mergeCell ref="A71:J71"/>
    <mergeCell ref="A72:J72"/>
    <mergeCell ref="A6:J6"/>
    <mergeCell ref="A7:J7"/>
    <mergeCell ref="A8:J8"/>
    <mergeCell ref="A9:J9"/>
    <mergeCell ref="A10:J10"/>
    <mergeCell ref="B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2022-08-09T23:05:42Z</dcterms:created>
  <dcterms:modified xsi:type="dcterms:W3CDTF">2022-08-09T23:06:29Z</dcterms:modified>
</cp:coreProperties>
</file>