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RMACIONES CONTABILIDAD\GESTION 2020 2024\INFORMACIONES 2022\"/>
    </mc:Choice>
  </mc:AlternateContent>
  <bookViews>
    <workbookView xWindow="0" yWindow="0" windowWidth="20490" windowHeight="68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I59" i="1" s="1"/>
  <c r="G59" i="1" s="1"/>
  <c r="I58" i="1"/>
  <c r="G58" i="1"/>
  <c r="E58" i="1"/>
  <c r="E57" i="1"/>
  <c r="I57" i="1" s="1"/>
  <c r="G57" i="1" s="1"/>
  <c r="E52" i="1"/>
  <c r="I52" i="1" s="1"/>
  <c r="I51" i="1"/>
  <c r="E46" i="1"/>
  <c r="I46" i="1" s="1"/>
  <c r="E45" i="1"/>
  <c r="I45" i="1" s="1"/>
  <c r="G45" i="1" s="1"/>
  <c r="E44" i="1"/>
  <c r="I44" i="1" s="1"/>
  <c r="G44" i="1" s="1"/>
  <c r="E43" i="1"/>
  <c r="I43" i="1" s="1"/>
  <c r="G43" i="1" s="1"/>
  <c r="E42" i="1"/>
  <c r="I42" i="1" s="1"/>
  <c r="G42" i="1" s="1"/>
  <c r="E41" i="1"/>
  <c r="E35" i="1"/>
  <c r="I35" i="1" s="1"/>
  <c r="G35" i="1" s="1"/>
  <c r="E34" i="1"/>
  <c r="E33" i="1"/>
  <c r="I33" i="1" s="1"/>
  <c r="G33" i="1" s="1"/>
  <c r="E32" i="1"/>
  <c r="I32" i="1" s="1"/>
  <c r="E31" i="1"/>
  <c r="I31" i="1" s="1"/>
  <c r="G31" i="1" s="1"/>
  <c r="E27" i="1"/>
  <c r="I27" i="1" s="1"/>
  <c r="G27" i="1" s="1"/>
  <c r="I26" i="1"/>
  <c r="G26" i="1" s="1"/>
  <c r="E26" i="1"/>
  <c r="E25" i="1"/>
  <c r="I25" i="1" s="1"/>
  <c r="G25" i="1" s="1"/>
  <c r="E24" i="1"/>
  <c r="I24" i="1" s="1"/>
  <c r="G24" i="1" s="1"/>
  <c r="E23" i="1"/>
  <c r="I23" i="1" s="1"/>
  <c r="G23" i="1" s="1"/>
  <c r="E22" i="1"/>
  <c r="I22" i="1" s="1"/>
  <c r="E21" i="1"/>
  <c r="I21" i="1" s="1"/>
  <c r="G21" i="1" s="1"/>
  <c r="E20" i="1"/>
  <c r="I20" i="1" s="1"/>
  <c r="G20" i="1" s="1"/>
  <c r="E16" i="1"/>
  <c r="I16" i="1" s="1"/>
  <c r="G16" i="1" s="1"/>
  <c r="E15" i="1"/>
  <c r="I15" i="1" s="1"/>
  <c r="G15" i="1" s="1"/>
  <c r="E14" i="1"/>
  <c r="I14" i="1" s="1"/>
  <c r="G14" i="1" s="1"/>
  <c r="E47" i="1" l="1"/>
  <c r="I41" i="1"/>
  <c r="G41" i="1" s="1"/>
  <c r="E53" i="1"/>
  <c r="I47" i="1"/>
  <c r="G47" i="1" s="1"/>
  <c r="E28" i="1"/>
  <c r="I28" i="1" s="1"/>
  <c r="G28" i="1" s="1"/>
  <c r="E60" i="1"/>
  <c r="I60" i="1" s="1"/>
  <c r="G60" i="1" s="1"/>
  <c r="E36" i="1"/>
  <c r="I36" i="1" s="1"/>
  <c r="G36" i="1" s="1"/>
  <c r="E17" i="1"/>
  <c r="E37" i="1" l="1"/>
  <c r="I37" i="1" s="1"/>
  <c r="G37" i="1" s="1"/>
  <c r="I17" i="1"/>
  <c r="G17" i="1" s="1"/>
  <c r="E61" i="1"/>
  <c r="I53" i="1"/>
  <c r="G53" i="1" s="1"/>
  <c r="I61" i="1" l="1"/>
  <c r="G61" i="1" s="1"/>
</calcChain>
</file>

<file path=xl/sharedStrings.xml><?xml version="1.0" encoding="utf-8"?>
<sst xmlns="http://schemas.openxmlformats.org/spreadsheetml/2006/main" count="61" uniqueCount="61">
  <si>
    <t>COMEDORES ECONOMICOS DEL ESTADO</t>
  </si>
  <si>
    <t>BALANCE GENERAL</t>
  </si>
  <si>
    <t>AL 31 DICIEMBRE 2022</t>
  </si>
  <si>
    <t>(VALORES EN RD$)</t>
  </si>
  <si>
    <t>VALOR RELATIVO</t>
  </si>
  <si>
    <t>VALOR ABSOLUTO</t>
  </si>
  <si>
    <t>Activos</t>
  </si>
  <si>
    <t>NOVIEMBRE 2022</t>
  </si>
  <si>
    <t>DICIEMBRE 2022</t>
  </si>
  <si>
    <t>%</t>
  </si>
  <si>
    <t>RD$</t>
  </si>
  <si>
    <t>Activos Corriente</t>
  </si>
  <si>
    <t xml:space="preserve">Efectivo y Equivalentes de Efectivo </t>
  </si>
  <si>
    <t>Cuentas Por Cobrar Clientes</t>
  </si>
  <si>
    <t xml:space="preserve">Existencia de Bienes de Cambio y Consumo </t>
  </si>
  <si>
    <t>Total Activos Corrientes</t>
  </si>
  <si>
    <t>Activos No Corrientes</t>
  </si>
  <si>
    <t>Edificios</t>
  </si>
  <si>
    <t>Equipos de Transporte</t>
  </si>
  <si>
    <t>Equipos de Cargas</t>
  </si>
  <si>
    <t>Equipos de Oficina</t>
  </si>
  <si>
    <t>Equipos de Cocina</t>
  </si>
  <si>
    <t>Equipos de Fotograficos</t>
  </si>
  <si>
    <t>Sotfware de Computadoras</t>
  </si>
  <si>
    <t>Despreciacion Acumulada</t>
  </si>
  <si>
    <t>Total Activos No Corrientes</t>
  </si>
  <si>
    <t xml:space="preserve">Otros Activos </t>
  </si>
  <si>
    <t>Construcciones en Proceso</t>
  </si>
  <si>
    <t>Seguros Para Vehiculos</t>
  </si>
  <si>
    <t>Seguro Para Edificaciones</t>
  </si>
  <si>
    <t xml:space="preserve">Fianzas  Depositos </t>
  </si>
  <si>
    <t>Gastos Pagado por Adelantado</t>
  </si>
  <si>
    <t xml:space="preserve">Total Otros Activos </t>
  </si>
  <si>
    <t>Total Activos</t>
  </si>
  <si>
    <t>Pasivos y Patrimonio</t>
  </si>
  <si>
    <t>Pasivos Corrientes</t>
  </si>
  <si>
    <t>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</si>
  <si>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</si>
  <si>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</si>
  <si>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</si>
  <si>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</si>
  <si>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Otras Cuentas Por Pagar</t>
  </si>
  <si>
    <t>Total Pasivos Corrientes</t>
  </si>
  <si>
    <t>Pasivos No Corrientes</t>
  </si>
  <si>
    <t>Cuentas Por Pagar a Largo Plazo</t>
  </si>
  <si>
    <t>Total No Corrientes</t>
  </si>
  <si>
    <t>Total Pasivos</t>
  </si>
  <si>
    <t xml:space="preserve">Patrimonio </t>
  </si>
  <si>
    <t>Patrimonio Inicial</t>
  </si>
  <si>
    <t>Resultados Acumulados</t>
  </si>
  <si>
    <t>Resultado del Ejercicio</t>
  </si>
  <si>
    <t>Total Patrimonio</t>
  </si>
  <si>
    <t>Total Pasivos y Patrimonio</t>
  </si>
  <si>
    <t>Licda. Rut Betania Lendof</t>
  </si>
  <si>
    <t>Ing.MSC. Jose M. Peguero M.</t>
  </si>
  <si>
    <t>Enc. Dpto. Contabilidad</t>
  </si>
  <si>
    <t>Director financiero</t>
  </si>
  <si>
    <t>Av. San Vicente de Paúl. Esq. Presidente Estrella Ureña. Teléfono: 809-592-1819 Fax: 809-596-7420</t>
  </si>
  <si>
    <t xml:space="preserve"> RNC: 401-05251-2</t>
  </si>
  <si>
    <t>www.comedoreseconomicos.gob.do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</si>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</sst>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6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2" applyFont="1"/>
    <xf numFmtId="0" fontId="10" fillId="0" borderId="0" xfId="3" applyFont="1" applyAlignment="1"/>
    <xf numFmtId="4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2" applyFont="1"/>
    <xf numFmtId="49" fontId="12" fillId="0" borderId="0" xfId="1" applyNumberFormat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/>
    </xf>
    <xf numFmtId="4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4" fontId="9" fillId="0" borderId="0" xfId="1" applyNumberFormat="1" applyFont="1"/>
    <xf numFmtId="4" fontId="9" fillId="0" borderId="0" xfId="2" applyNumberFormat="1" applyFont="1"/>
    <xf numFmtId="0" fontId="9" fillId="0" borderId="0" xfId="2" applyFont="1" applyAlignment="1">
      <alignment horizontal="left"/>
    </xf>
    <xf numFmtId="4" fontId="9" fillId="0" borderId="0" xfId="2" applyNumberFormat="1" applyFont="1" applyAlignment="1">
      <alignment horizontal="right"/>
    </xf>
    <xf numFmtId="4" fontId="9" fillId="0" borderId="0" xfId="2" applyNumberFormat="1" applyFont="1" applyAlignment="1">
      <alignment horizontal="left"/>
    </xf>
    <xf numFmtId="39" fontId="9" fillId="0" borderId="0" xfId="1" applyNumberFormat="1" applyFont="1" applyFill="1" applyAlignment="1">
      <alignment horizontal="right"/>
    </xf>
    <xf numFmtId="39" fontId="9" fillId="0" borderId="0" xfId="1" applyNumberFormat="1" applyFont="1" applyAlignment="1">
      <alignment horizontal="right"/>
    </xf>
    <xf numFmtId="4" fontId="9" fillId="0" borderId="0" xfId="1" applyNumberFormat="1" applyFont="1" applyFill="1" applyAlignment="1">
      <alignment horizontal="right"/>
    </xf>
    <xf numFmtId="4" fontId="9" fillId="0" borderId="0" xfId="1" applyNumberFormat="1" applyFont="1" applyAlignment="1">
      <alignment horizontal="right"/>
    </xf>
    <xf numFmtId="4" fontId="12" fillId="0" borderId="1" xfId="1" applyNumberFormat="1" applyFont="1" applyBorder="1" applyAlignment="1">
      <alignment horizontal="right"/>
    </xf>
    <xf numFmtId="4" fontId="12" fillId="0" borderId="0" xfId="2" applyNumberFormat="1" applyFont="1"/>
    <xf numFmtId="4" fontId="12" fillId="0" borderId="0" xfId="1" applyNumberFormat="1" applyFont="1" applyBorder="1" applyAlignment="1">
      <alignment horizontal="right"/>
    </xf>
    <xf numFmtId="0" fontId="9" fillId="0" borderId="0" xfId="2" applyFont="1" applyAlignment="1">
      <alignment horizontal="left" indent="1"/>
    </xf>
    <xf numFmtId="4" fontId="9" fillId="0" borderId="0" xfId="2" applyNumberFormat="1" applyFont="1" applyAlignment="1">
      <alignment horizontal="left" indent="1"/>
    </xf>
    <xf numFmtId="4" fontId="9" fillId="0" borderId="0" xfId="1" applyNumberFormat="1" applyFont="1" applyFill="1"/>
    <xf numFmtId="39" fontId="9" fillId="0" borderId="0" xfId="1" applyNumberFormat="1" applyFont="1" applyFill="1"/>
    <xf numFmtId="39" fontId="9" fillId="0" borderId="0" xfId="1" applyNumberFormat="1" applyFont="1"/>
    <xf numFmtId="4" fontId="12" fillId="0" borderId="1" xfId="2" applyNumberFormat="1" applyFont="1" applyBorder="1"/>
    <xf numFmtId="4" fontId="12" fillId="0" borderId="0" xfId="2" applyNumberFormat="1" applyFont="1" applyBorder="1"/>
    <xf numFmtId="4" fontId="12" fillId="0" borderId="0" xfId="1" applyNumberFormat="1" applyFont="1"/>
    <xf numFmtId="4" fontId="12" fillId="0" borderId="2" xfId="1" applyNumberFormat="1" applyFont="1" applyBorder="1"/>
    <xf numFmtId="4" fontId="12" fillId="0" borderId="0" xfId="1" applyNumberFormat="1" applyFont="1" applyBorder="1"/>
    <xf numFmtId="4" fontId="12" fillId="0" borderId="3" xfId="1" applyNumberFormat="1" applyFont="1" applyBorder="1"/>
    <xf numFmtId="4" fontId="12" fillId="0" borderId="3" xfId="1" applyNumberFormat="1" applyFont="1" applyFill="1" applyBorder="1"/>
    <xf numFmtId="4" fontId="9" fillId="0" borderId="1" xfId="1" applyNumberFormat="1" applyFont="1" applyBorder="1"/>
    <xf numFmtId="4" fontId="9" fillId="0" borderId="0" xfId="1" applyNumberFormat="1" applyFont="1" applyBorder="1"/>
    <xf numFmtId="39" fontId="9" fillId="0" borderId="1" xfId="1" applyNumberFormat="1" applyFont="1" applyBorder="1"/>
    <xf numFmtId="39" fontId="9" fillId="0" borderId="0" xfId="1" applyNumberFormat="1" applyFont="1" applyBorder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4" applyFont="1" applyAlignment="1">
      <alignment horizontal="center" vertical="top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2" y="381000"/>
          <a:ext cx="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66</xdr:row>
      <xdr:rowOff>9525</xdr:rowOff>
    </xdr:from>
    <xdr:to>
      <xdr:col>1</xdr:col>
      <xdr:colOff>4038600</xdr:colOff>
      <xdr:row>68</xdr:row>
      <xdr:rowOff>190104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3020675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714375</xdr:colOff>
      <xdr:row>66</xdr:row>
      <xdr:rowOff>57150</xdr:rowOff>
    </xdr:from>
    <xdr:to>
      <xdr:col>4</xdr:col>
      <xdr:colOff>96240</xdr:colOff>
      <xdr:row>69</xdr:row>
      <xdr:rowOff>1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xmlns="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3068300"/>
          <a:ext cx="715365" cy="514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</xdr:row>
      <xdr:rowOff>19050</xdr:rowOff>
    </xdr:from>
    <xdr:to>
      <xdr:col>3</xdr:col>
      <xdr:colOff>135652</xdr:colOff>
      <xdr:row>5</xdr:row>
      <xdr:rowOff>180975</xdr:rowOff>
    </xdr:to>
    <xdr:pic>
      <xdr:nvPicPr>
        <xdr:cNvPr id="5" name="Imagen 4" descr="Gobierno de la republica dominicana Logo Vector (.AI) Free Download">
          <a:extLst>
            <a:ext uri="{FF2B5EF4-FFF2-40B4-BE49-F238E27FC236}">
              <a16:creationId xmlns:a16="http://schemas.microsoft.com/office/drawing/2014/main" xmlns="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09550"/>
          <a:ext cx="1183402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ON%20CIERRE%20A&#209;O%202022/ESTADOS%20FINANCIEROS%20AL%2031%20DIC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aracion "/>
      <sheetName val="Hoja2"/>
      <sheetName val="Hoja3"/>
      <sheetName val="balanza de comprobacion post ci"/>
      <sheetName val="Estado de Resultados"/>
      <sheetName val="Balance General"/>
      <sheetName val="ESTADO RENDIMIENTO FINANCIERO"/>
      <sheetName val="FLUJO EFECTIVO"/>
      <sheetName val="Estado de Cambios Simple"/>
    </sheetNames>
    <sheetDataSet>
      <sheetData sheetId="0">
        <row r="22">
          <cell r="K22">
            <v>932086883.54000008</v>
          </cell>
        </row>
        <row r="124">
          <cell r="K124">
            <v>1842004726.9199998</v>
          </cell>
        </row>
        <row r="143">
          <cell r="K143">
            <v>72348516.219999999</v>
          </cell>
        </row>
        <row r="146">
          <cell r="F146">
            <v>137375968.97999999</v>
          </cell>
        </row>
        <row r="147">
          <cell r="F147">
            <v>66479918.5</v>
          </cell>
        </row>
        <row r="148">
          <cell r="F148">
            <v>18831921.050000001</v>
          </cell>
        </row>
        <row r="149">
          <cell r="F149">
            <v>2478900.7799999998</v>
          </cell>
        </row>
        <row r="150">
          <cell r="F150">
            <v>7573502.0099999998</v>
          </cell>
        </row>
        <row r="151">
          <cell r="F151">
            <v>1580656.49</v>
          </cell>
        </row>
        <row r="152">
          <cell r="F152">
            <v>11233166.560000001</v>
          </cell>
        </row>
        <row r="153">
          <cell r="F153">
            <v>1268360.9099999999</v>
          </cell>
        </row>
        <row r="154">
          <cell r="F154">
            <v>185657.18</v>
          </cell>
        </row>
        <row r="155">
          <cell r="F155">
            <v>194297090.05000001</v>
          </cell>
        </row>
        <row r="156">
          <cell r="F156">
            <v>100940.9</v>
          </cell>
        </row>
        <row r="157">
          <cell r="F157">
            <v>24181858.710000001</v>
          </cell>
        </row>
        <row r="158">
          <cell r="F158">
            <v>174891462.86000001</v>
          </cell>
        </row>
        <row r="159">
          <cell r="F159">
            <v>261238.2</v>
          </cell>
        </row>
        <row r="160">
          <cell r="F160">
            <v>162376.43</v>
          </cell>
        </row>
        <row r="161">
          <cell r="F161">
            <v>1196402.26</v>
          </cell>
        </row>
        <row r="162">
          <cell r="F162">
            <v>3748421.51</v>
          </cell>
        </row>
        <row r="163">
          <cell r="F163">
            <v>233254.2</v>
          </cell>
        </row>
        <row r="164">
          <cell r="F164">
            <v>3073037.21</v>
          </cell>
        </row>
        <row r="165">
          <cell r="F165">
            <v>1331600.3999999999</v>
          </cell>
        </row>
        <row r="166">
          <cell r="F166">
            <v>1947424.71</v>
          </cell>
        </row>
        <row r="167">
          <cell r="F167">
            <v>973808.61</v>
          </cell>
        </row>
        <row r="168">
          <cell r="F168">
            <v>15671858.73</v>
          </cell>
        </row>
        <row r="169">
          <cell r="F169">
            <v>22174070.140000001</v>
          </cell>
        </row>
        <row r="170">
          <cell r="F170">
            <v>3090370</v>
          </cell>
        </row>
        <row r="171">
          <cell r="F171">
            <v>22514627.350000001</v>
          </cell>
        </row>
        <row r="172">
          <cell r="F172">
            <v>902700</v>
          </cell>
        </row>
        <row r="173">
          <cell r="F173">
            <v>80340.009999999995</v>
          </cell>
        </row>
        <row r="174">
          <cell r="G174">
            <v>411736210.49000001</v>
          </cell>
        </row>
        <row r="175">
          <cell r="F175">
            <v>84812.5</v>
          </cell>
        </row>
        <row r="176">
          <cell r="F176">
            <v>65603844.980000004</v>
          </cell>
        </row>
        <row r="177">
          <cell r="F177">
            <v>1800548.56</v>
          </cell>
        </row>
        <row r="178">
          <cell r="F178">
            <v>2227939.64</v>
          </cell>
        </row>
        <row r="179">
          <cell r="F179">
            <v>1846320</v>
          </cell>
        </row>
        <row r="180">
          <cell r="F180">
            <v>13797401.4</v>
          </cell>
        </row>
        <row r="181">
          <cell r="G181">
            <v>675192718.94000006</v>
          </cell>
        </row>
        <row r="182">
          <cell r="G182">
            <v>0</v>
          </cell>
        </row>
        <row r="184">
          <cell r="G184">
            <v>1340753.6299999999</v>
          </cell>
        </row>
        <row r="185">
          <cell r="G185">
            <v>1194805.27</v>
          </cell>
        </row>
        <row r="188">
          <cell r="G188">
            <v>2021143.58</v>
          </cell>
        </row>
        <row r="189">
          <cell r="G189">
            <v>100156.19</v>
          </cell>
        </row>
        <row r="191">
          <cell r="G191">
            <v>2007777598.1300001</v>
          </cell>
        </row>
        <row r="192">
          <cell r="G192">
            <v>0</v>
          </cell>
        </row>
      </sheetData>
      <sheetData sheetId="1"/>
      <sheetData sheetId="2"/>
      <sheetData sheetId="3">
        <row r="185">
          <cell r="G185">
            <v>7518717.21</v>
          </cell>
        </row>
        <row r="188">
          <cell r="G188">
            <v>46261466.159999996</v>
          </cell>
        </row>
      </sheetData>
      <sheetData sheetId="4">
        <row r="169">
          <cell r="F169">
            <v>496498358.90000093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1"/>
  <sheetViews>
    <sheetView tabSelected="1" workbookViewId="0">
      <selection activeCell="L8" sqref="L8"/>
    </sheetView>
  </sheetViews>
  <sheetFormatPr baseColWidth="10" defaultColWidth="9" defaultRowHeight="15" x14ac:dyDescent="0.25"/>
  <cols>
    <col min="1" max="1" width="14.28515625" style="8" customWidth="1"/>
    <col min="2" max="2" width="40.85546875" style="8" customWidth="1"/>
    <col min="3" max="3" width="17.140625" style="8" bestFit="1" customWidth="1"/>
    <col min="4" max="4" width="2.85546875" style="8" customWidth="1"/>
    <col min="5" max="5" width="17.140625" style="17" bestFit="1" customWidth="1"/>
    <col min="6" max="6" width="2.85546875" style="17" customWidth="1"/>
    <col min="7" max="7" width="15.85546875" style="18" customWidth="1"/>
    <col min="8" max="8" width="2.85546875" style="8" customWidth="1"/>
    <col min="9" max="9" width="14.140625" style="8" bestFit="1" customWidth="1"/>
    <col min="10" max="16384" width="9" style="8"/>
  </cols>
  <sheetData>
    <row r="2" spans="1:9" customFormat="1" x14ac:dyDescent="0.25">
      <c r="E2" s="1"/>
      <c r="F2" s="1"/>
      <c r="G2" s="2"/>
      <c r="H2" s="1"/>
      <c r="I2" s="1"/>
    </row>
    <row r="3" spans="1:9" customFormat="1" x14ac:dyDescent="0.25">
      <c r="E3" s="1"/>
      <c r="F3" s="1"/>
      <c r="G3" s="2"/>
      <c r="H3" s="1"/>
      <c r="I3" s="1"/>
    </row>
    <row r="4" spans="1:9" customFormat="1" x14ac:dyDescent="0.25">
      <c r="E4" s="1"/>
      <c r="F4" s="1"/>
      <c r="G4" s="2"/>
      <c r="H4" s="1"/>
      <c r="I4" s="1"/>
    </row>
    <row r="5" spans="1:9" customFormat="1" x14ac:dyDescent="0.25">
      <c r="E5" s="1"/>
      <c r="F5" s="1"/>
      <c r="G5" s="2"/>
      <c r="H5" s="1"/>
      <c r="I5" s="1"/>
    </row>
    <row r="6" spans="1:9" customFormat="1" ht="15.75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9" customFormat="1" ht="18.75" x14ac:dyDescent="0.3">
      <c r="A7" s="4" t="s">
        <v>0</v>
      </c>
      <c r="B7" s="4"/>
      <c r="C7" s="4"/>
      <c r="D7" s="4"/>
      <c r="E7" s="4"/>
      <c r="F7" s="4"/>
      <c r="G7" s="4"/>
      <c r="H7" s="4"/>
      <c r="I7" s="4"/>
    </row>
    <row r="8" spans="1:9" customFormat="1" ht="15.75" x14ac:dyDescent="0.25">
      <c r="A8" s="5" t="s">
        <v>1</v>
      </c>
      <c r="B8" s="5"/>
      <c r="C8" s="5"/>
      <c r="D8" s="5"/>
      <c r="E8" s="5"/>
      <c r="F8" s="5"/>
      <c r="G8" s="5"/>
      <c r="H8" s="5"/>
      <c r="I8" s="5"/>
    </row>
    <row r="9" spans="1:9" customFormat="1" x14ac:dyDescent="0.25">
      <c r="A9" s="6" t="s">
        <v>2</v>
      </c>
      <c r="B9" s="6"/>
      <c r="C9" s="6"/>
      <c r="D9" s="6"/>
      <c r="E9" s="6"/>
      <c r="F9" s="6"/>
      <c r="G9" s="6"/>
      <c r="H9" s="6"/>
      <c r="I9" s="6"/>
    </row>
    <row r="10" spans="1:9" customFormat="1" x14ac:dyDescent="0.25">
      <c r="A10" s="7" t="s">
        <v>3</v>
      </c>
      <c r="B10" s="7"/>
      <c r="C10" s="7"/>
      <c r="D10" s="7"/>
      <c r="E10" s="7"/>
      <c r="F10" s="7"/>
      <c r="G10" s="7"/>
      <c r="H10" s="7"/>
      <c r="I10" s="7"/>
    </row>
    <row r="11" spans="1:9" ht="31.5" x14ac:dyDescent="0.25">
      <c r="B11" s="9"/>
      <c r="C11" s="9"/>
      <c r="D11" s="9"/>
      <c r="E11" s="9"/>
      <c r="F11" s="9"/>
      <c r="G11" s="10" t="s">
        <v>4</v>
      </c>
      <c r="H11" s="11"/>
      <c r="I11" s="11" t="s">
        <v>5</v>
      </c>
    </row>
    <row r="12" spans="1:9" s="12" customFormat="1" ht="28.5" x14ac:dyDescent="0.2">
      <c r="B12" s="12" t="s">
        <v>6</v>
      </c>
      <c r="C12" s="13" t="s">
        <v>7</v>
      </c>
      <c r="D12" s="14"/>
      <c r="E12" s="13" t="s">
        <v>8</v>
      </c>
      <c r="F12" s="14"/>
      <c r="G12" s="15" t="s">
        <v>9</v>
      </c>
      <c r="H12" s="16"/>
      <c r="I12" s="16" t="s">
        <v>10</v>
      </c>
    </row>
    <row r="13" spans="1:9" x14ac:dyDescent="0.25">
      <c r="B13" s="12" t="s">
        <v>11</v>
      </c>
      <c r="C13" s="12"/>
      <c r="D13" s="12"/>
    </row>
    <row r="14" spans="1:9" x14ac:dyDescent="0.25">
      <c r="B14" s="19" t="s">
        <v>12</v>
      </c>
      <c r="C14" s="20">
        <v>1020448471.6800001</v>
      </c>
      <c r="D14" s="21"/>
      <c r="E14" s="22">
        <f>+'[1]balanza de comparacion '!K22</f>
        <v>932086883.54000008</v>
      </c>
      <c r="F14" s="23"/>
      <c r="G14" s="18">
        <f>+I14/C14</f>
        <v>-8.6590935840716393E-2</v>
      </c>
      <c r="I14" s="18">
        <f>+E14-C14</f>
        <v>-88361588.139999986</v>
      </c>
    </row>
    <row r="15" spans="1:9" x14ac:dyDescent="0.25">
      <c r="B15" s="19" t="s">
        <v>13</v>
      </c>
      <c r="C15" s="20">
        <v>1474856351.74</v>
      </c>
      <c r="D15" s="21"/>
      <c r="E15" s="24">
        <f>+'[1]balanza de comparacion '!K124</f>
        <v>1842004726.9199998</v>
      </c>
      <c r="F15" s="25"/>
      <c r="G15" s="18">
        <f>+I15/C15</f>
        <v>0.24893839643897997</v>
      </c>
      <c r="I15" s="18">
        <f>+E15-C15</f>
        <v>367148375.17999983</v>
      </c>
    </row>
    <row r="16" spans="1:9" x14ac:dyDescent="0.25">
      <c r="B16" s="19" t="s">
        <v>14</v>
      </c>
      <c r="C16" s="20">
        <v>141848227.83999997</v>
      </c>
      <c r="D16" s="21"/>
      <c r="E16" s="22">
        <f>+'[1]balanza de comparacion '!K143</f>
        <v>72348516.219999999</v>
      </c>
      <c r="F16" s="23"/>
      <c r="G16" s="18">
        <f>+I16/C16</f>
        <v>-0.48995826510002866</v>
      </c>
      <c r="I16" s="18">
        <f>+E16-C16</f>
        <v>-69499711.619999975</v>
      </c>
    </row>
    <row r="17" spans="2:9" x14ac:dyDescent="0.25">
      <c r="B17" s="12" t="s">
        <v>15</v>
      </c>
      <c r="C17" s="26">
        <v>2637153051.2600002</v>
      </c>
      <c r="D17" s="27"/>
      <c r="E17" s="26">
        <f>SUM(E14:E16)</f>
        <v>2846440126.6799998</v>
      </c>
      <c r="F17" s="28"/>
      <c r="G17" s="18">
        <f>+I17/C17</f>
        <v>7.9360989427596826E-2</v>
      </c>
      <c r="I17" s="18">
        <f>+E17-C17</f>
        <v>209287075.4199996</v>
      </c>
    </row>
    <row r="18" spans="2:9" x14ac:dyDescent="0.25">
      <c r="B18" s="29"/>
      <c r="C18" s="30"/>
      <c r="D18" s="30"/>
      <c r="H18" s="18"/>
    </row>
    <row r="19" spans="2:9" x14ac:dyDescent="0.25">
      <c r="B19" s="12" t="s">
        <v>16</v>
      </c>
      <c r="C19" s="27"/>
      <c r="D19" s="27"/>
    </row>
    <row r="20" spans="2:9" x14ac:dyDescent="0.25">
      <c r="B20" s="19" t="s">
        <v>17</v>
      </c>
      <c r="C20" s="20">
        <v>137375968.97999999</v>
      </c>
      <c r="D20" s="21"/>
      <c r="E20" s="31">
        <f>+'[1]balanza de comparacion '!F146</f>
        <v>137375968.97999999</v>
      </c>
      <c r="G20" s="18">
        <f t="shared" ref="G20:G28" si="0">+I20/C20</f>
        <v>0</v>
      </c>
      <c r="I20" s="18">
        <f t="shared" ref="I20:I28" si="1">+E20-C20</f>
        <v>0</v>
      </c>
    </row>
    <row r="21" spans="2:9" x14ac:dyDescent="0.25">
      <c r="B21" s="19" t="s">
        <v>18</v>
      </c>
      <c r="C21" s="20">
        <v>389213347.68000001</v>
      </c>
      <c r="D21" s="21"/>
      <c r="E21" s="31">
        <f>+'[1]balanza de comparacion '!F155+'[1]balanza de comparacion '!F158+'[1]balanza de comparacion '!F163+'[1]balanza de comparacion '!F169+'[1]balanza de comparacion '!F160+'[1]balanza de comparacion '!F172</f>
        <v>392660953.68000001</v>
      </c>
      <c r="G21" s="18">
        <f>+I21/C21</f>
        <v>8.8578822400369531E-3</v>
      </c>
      <c r="I21" s="18">
        <f t="shared" si="1"/>
        <v>3447606</v>
      </c>
    </row>
    <row r="22" spans="2:9" x14ac:dyDescent="0.25">
      <c r="B22" s="19" t="s">
        <v>19</v>
      </c>
      <c r="C22" s="20">
        <v>3090370</v>
      </c>
      <c r="D22" s="21"/>
      <c r="E22" s="31">
        <f>+'[1]balanza de comparacion '!F170</f>
        <v>3090370</v>
      </c>
      <c r="G22" s="18">
        <v>0</v>
      </c>
      <c r="I22" s="18">
        <f t="shared" si="1"/>
        <v>0</v>
      </c>
    </row>
    <row r="23" spans="2:9" x14ac:dyDescent="0.25">
      <c r="B23" s="19" t="s">
        <v>20</v>
      </c>
      <c r="C23" s="20">
        <v>77995573.020000026</v>
      </c>
      <c r="D23" s="21"/>
      <c r="E23" s="31">
        <f>+'[1]balanza de comparacion '!F150+'[1]balanza de comparacion '!F153+'[1]balanza de comparacion '!F157+'[1]balanza de comparacion '!F162+'[1]balanza de comparacion '!F164+'[1]balanza de comparacion '!F168+'[1]balanza de comparacion '!F171+'[1]balanza de comparacion '!F154+'[1]balanza de comparacion '!F173</f>
        <v>78297663.62000002</v>
      </c>
      <c r="G23" s="18">
        <f t="shared" si="0"/>
        <v>3.8731762368427042E-3</v>
      </c>
      <c r="I23" s="18">
        <f t="shared" si="1"/>
        <v>302090.59999999404</v>
      </c>
    </row>
    <row r="24" spans="2:9" x14ac:dyDescent="0.25">
      <c r="B24" s="19" t="s">
        <v>21</v>
      </c>
      <c r="C24" s="20">
        <v>99187778.350000009</v>
      </c>
      <c r="D24" s="21"/>
      <c r="E24" s="31">
        <f>+'[1]balanza de comparacion '!F147+'[1]balanza de comparacion '!F148+'[1]balanza de comparacion '!F149+'[1]balanza de comparacion '!F151+'[1]balanza de comparacion '!F152+'[1]balanza de comparacion '!F156+'[1]balanza de comparacion '!F159+'[1]balanza de comparacion '!F161+'[1]balanza de comparacion '!F165+'[1]balanza de comparacion '!F166</f>
        <v>105442169.85000001</v>
      </c>
      <c r="G24" s="18">
        <f t="shared" si="0"/>
        <v>6.3056070052606425E-2</v>
      </c>
      <c r="I24" s="18">
        <f t="shared" si="1"/>
        <v>6254391.5</v>
      </c>
    </row>
    <row r="25" spans="2:9" x14ac:dyDescent="0.25">
      <c r="B25" s="19" t="s">
        <v>22</v>
      </c>
      <c r="C25" s="20">
        <v>84812.5</v>
      </c>
      <c r="D25" s="21"/>
      <c r="E25" s="31">
        <f>+'[1]balanza de comparacion '!F175</f>
        <v>84812.5</v>
      </c>
      <c r="G25" s="18">
        <f t="shared" si="0"/>
        <v>0</v>
      </c>
      <c r="I25" s="18">
        <f t="shared" si="1"/>
        <v>0</v>
      </c>
    </row>
    <row r="26" spans="2:9" x14ac:dyDescent="0.25">
      <c r="B26" s="19" t="s">
        <v>23</v>
      </c>
      <c r="C26" s="20">
        <v>973808.61</v>
      </c>
      <c r="D26" s="21"/>
      <c r="E26" s="31">
        <f>+'[1]balanza de comparacion '!F167</f>
        <v>973808.61</v>
      </c>
      <c r="G26" s="18">
        <f t="shared" si="0"/>
        <v>0</v>
      </c>
      <c r="I26" s="18">
        <f t="shared" si="1"/>
        <v>0</v>
      </c>
    </row>
    <row r="27" spans="2:9" x14ac:dyDescent="0.25">
      <c r="B27" s="19" t="s">
        <v>24</v>
      </c>
      <c r="C27" s="20">
        <v>-409475764.43000001</v>
      </c>
      <c r="D27" s="21"/>
      <c r="E27" s="32">
        <f>+-'[1]balanza de comparacion '!G174</f>
        <v>-411736210.49000001</v>
      </c>
      <c r="F27" s="33"/>
      <c r="G27" s="18">
        <f t="shared" si="0"/>
        <v>5.5203415106791411E-3</v>
      </c>
      <c r="I27" s="18">
        <f t="shared" si="1"/>
        <v>-2260446.0600000024</v>
      </c>
    </row>
    <row r="28" spans="2:9" x14ac:dyDescent="0.25">
      <c r="B28" s="12" t="s">
        <v>25</v>
      </c>
      <c r="C28" s="34">
        <v>298445894.70999998</v>
      </c>
      <c r="D28" s="27"/>
      <c r="E28" s="34">
        <f>SUM(E20:E27)</f>
        <v>306189536.75</v>
      </c>
      <c r="F28" s="35"/>
      <c r="G28" s="18">
        <f t="shared" si="0"/>
        <v>2.5946552381042206E-2</v>
      </c>
      <c r="I28" s="18">
        <f t="shared" si="1"/>
        <v>7743642.0400000215</v>
      </c>
    </row>
    <row r="29" spans="2:9" x14ac:dyDescent="0.25">
      <c r="B29" s="12"/>
      <c r="C29" s="27"/>
      <c r="D29" s="27"/>
      <c r="H29" s="18"/>
    </row>
    <row r="30" spans="2:9" x14ac:dyDescent="0.25">
      <c r="B30" s="12" t="s">
        <v>26</v>
      </c>
      <c r="C30" s="27"/>
      <c r="D30" s="27"/>
    </row>
    <row r="31" spans="2:9" x14ac:dyDescent="0.25">
      <c r="B31" s="19" t="s">
        <v>27</v>
      </c>
      <c r="C31" s="20">
        <v>57582456.020000003</v>
      </c>
      <c r="D31" s="21"/>
      <c r="E31" s="31">
        <f>+'[1]balanza de comparacion '!F176</f>
        <v>65603844.980000004</v>
      </c>
      <c r="G31" s="18">
        <f t="shared" ref="G31:G37" si="2">+I31/C31</f>
        <v>0.13930265421839505</v>
      </c>
      <c r="I31" s="18">
        <f t="shared" ref="I31:I36" si="3">+E31-C31</f>
        <v>8021388.9600000009</v>
      </c>
    </row>
    <row r="32" spans="2:9" x14ac:dyDescent="0.25">
      <c r="B32" s="19" t="s">
        <v>28</v>
      </c>
      <c r="C32" s="20">
        <v>1873877.68</v>
      </c>
      <c r="D32" s="21"/>
      <c r="E32" s="31">
        <f>+'[1]balanza de comparacion '!F177</f>
        <v>1800548.56</v>
      </c>
      <c r="G32" s="18">
        <v>0</v>
      </c>
      <c r="I32" s="18">
        <f t="shared" si="3"/>
        <v>-73329.119999999879</v>
      </c>
    </row>
    <row r="33" spans="2:9" x14ac:dyDescent="0.25">
      <c r="B33" s="19" t="s">
        <v>29</v>
      </c>
      <c r="C33" s="20">
        <v>2227939.64</v>
      </c>
      <c r="D33" s="21"/>
      <c r="E33" s="31">
        <f>+'[1]balanza de comparacion '!F178</f>
        <v>2227939.64</v>
      </c>
      <c r="G33" s="18">
        <f t="shared" si="2"/>
        <v>0</v>
      </c>
      <c r="I33" s="18">
        <f t="shared" si="3"/>
        <v>0</v>
      </c>
    </row>
    <row r="34" spans="2:9" x14ac:dyDescent="0.25">
      <c r="B34" s="19" t="s">
        <v>30</v>
      </c>
      <c r="C34" s="20">
        <v>1572320</v>
      </c>
      <c r="D34" s="21"/>
      <c r="E34" s="31">
        <f>+'[1]balanza de comparacion '!F179</f>
        <v>1846320</v>
      </c>
      <c r="I34" s="18"/>
    </row>
    <row r="35" spans="2:9" x14ac:dyDescent="0.25">
      <c r="B35" s="19" t="s">
        <v>31</v>
      </c>
      <c r="C35" s="20">
        <v>14335430.039999999</v>
      </c>
      <c r="D35" s="21"/>
      <c r="E35" s="17">
        <f>+'[1]balanza de comparacion '!F180</f>
        <v>13797401.4</v>
      </c>
      <c r="G35" s="18">
        <f t="shared" si="2"/>
        <v>-3.7531391698661508E-2</v>
      </c>
      <c r="I35" s="18">
        <f t="shared" si="3"/>
        <v>-538028.63999999873</v>
      </c>
    </row>
    <row r="36" spans="2:9" x14ac:dyDescent="0.25">
      <c r="B36" s="12" t="s">
        <v>32</v>
      </c>
      <c r="C36" s="36">
        <v>77592023.379999995</v>
      </c>
      <c r="D36" s="27"/>
      <c r="E36" s="36">
        <f>SUM(E31:E35)</f>
        <v>85276054.580000013</v>
      </c>
      <c r="F36" s="36"/>
      <c r="G36" s="18">
        <f t="shared" si="2"/>
        <v>9.9031200183660142E-2</v>
      </c>
      <c r="I36" s="18">
        <f t="shared" si="3"/>
        <v>7684031.2000000179</v>
      </c>
    </row>
    <row r="37" spans="2:9" ht="15.75" thickBot="1" x14ac:dyDescent="0.3">
      <c r="B37" s="12" t="s">
        <v>33</v>
      </c>
      <c r="C37" s="37">
        <v>3013190969.3500004</v>
      </c>
      <c r="D37" s="27"/>
      <c r="E37" s="37">
        <f>+E17+E28+E36</f>
        <v>3237905718.0099998</v>
      </c>
      <c r="F37" s="38"/>
      <c r="G37" s="18">
        <f t="shared" si="2"/>
        <v>7.4577001904553825E-2</v>
      </c>
      <c r="I37" s="18">
        <f>+E37-C37</f>
        <v>224714748.65999937</v>
      </c>
    </row>
    <row r="38" spans="2:9" ht="15.75" thickTop="1" x14ac:dyDescent="0.25">
      <c r="B38" s="29"/>
      <c r="C38" s="30"/>
      <c r="D38" s="30"/>
      <c r="I38" s="18"/>
    </row>
    <row r="39" spans="2:9" s="12" customFormat="1" ht="14.25" x14ac:dyDescent="0.2">
      <c r="B39" s="12" t="s">
        <v>34</v>
      </c>
      <c r="C39" s="27"/>
      <c r="D39" s="27"/>
      <c r="E39" s="36"/>
      <c r="F39" s="36"/>
      <c r="G39" s="27"/>
    </row>
    <row r="40" spans="2:9" s="12" customFormat="1" ht="14.25" x14ac:dyDescent="0.2">
      <c r="B40" s="12" t="s">
        <v>35</v>
      </c>
      <c r="C40" s="27"/>
      <c r="D40" s="27"/>
      <c r="E40" s="36"/>
      <c r="F40" s="36"/>
      <c r="G40" s="27"/>
    </row>
    <row r="41" spans="2:9" s="12" customFormat="1" x14ac:dyDescent="0.25">
      <c r="B41" s="8" t="s">
        <v>36</v>
      </c>
      <c r="C41" s="18">
        <v>491052648.88999999</v>
      </c>
      <c r="D41" s="18"/>
      <c r="E41" s="17">
        <f>+'[1]balanza de comparacion '!G181</f>
        <v>675192718.94000006</v>
      </c>
      <c r="F41" s="17"/>
      <c r="G41" s="18">
        <f t="shared" ref="G41:G47" si="4">+I41/C41</f>
        <v>0.37499048313096267</v>
      </c>
      <c r="H41" s="8"/>
      <c r="I41" s="18">
        <f t="shared" ref="I41:I46" si="5">+E41-C41</f>
        <v>184140070.05000007</v>
      </c>
    </row>
    <row r="42" spans="2:9" s="12" customFormat="1" x14ac:dyDescent="0.25">
      <c r="B42" s="8" t="s">
        <v>37</v>
      </c>
      <c r="C42" s="18">
        <v>3840416</v>
      </c>
      <c r="D42" s="18"/>
      <c r="E42" s="17">
        <f>+'[1]balanza de comparacion '!G182</f>
        <v>0</v>
      </c>
      <c r="F42" s="17"/>
      <c r="G42" s="18">
        <f t="shared" si="4"/>
        <v>-1</v>
      </c>
      <c r="H42" s="8"/>
      <c r="I42" s="18">
        <f t="shared" si="5"/>
        <v>-3840416</v>
      </c>
    </row>
    <row r="43" spans="2:9" s="12" customFormat="1" x14ac:dyDescent="0.25">
      <c r="B43" s="8" t="s">
        <v>38</v>
      </c>
      <c r="C43" s="18">
        <v>1315753.6299999999</v>
      </c>
      <c r="D43" s="18"/>
      <c r="E43" s="17">
        <f>+'[1]balanza de comparacion '!G184</f>
        <v>1340753.6299999999</v>
      </c>
      <c r="F43" s="17"/>
      <c r="G43" s="18">
        <f t="shared" si="4"/>
        <v>1.9000517596899962E-2</v>
      </c>
      <c r="H43" s="8"/>
      <c r="I43" s="18">
        <f t="shared" si="5"/>
        <v>25000</v>
      </c>
    </row>
    <row r="44" spans="2:9" s="12" customFormat="1" x14ac:dyDescent="0.25">
      <c r="B44" s="8" t="s">
        <v>39</v>
      </c>
      <c r="C44" s="18">
        <v>1194805.27</v>
      </c>
      <c r="D44" s="18"/>
      <c r="E44" s="17">
        <f>+'[1]balanza de comparacion '!G185</f>
        <v>1194805.27</v>
      </c>
      <c r="F44" s="17"/>
      <c r="G44" s="18">
        <f t="shared" si="4"/>
        <v>0</v>
      </c>
      <c r="H44" s="8"/>
      <c r="I44" s="18">
        <f t="shared" si="5"/>
        <v>0</v>
      </c>
    </row>
    <row r="45" spans="2:9" s="12" customFormat="1" x14ac:dyDescent="0.25">
      <c r="B45" s="8" t="s">
        <v>40</v>
      </c>
      <c r="C45" s="17">
        <v>2021143.58</v>
      </c>
      <c r="D45" s="18"/>
      <c r="E45" s="17">
        <f>+'[1]balanza de comparacion '!G188</f>
        <v>2021143.58</v>
      </c>
      <c r="F45" s="17"/>
      <c r="G45" s="18">
        <f t="shared" si="4"/>
        <v>0</v>
      </c>
      <c r="H45" s="8"/>
      <c r="I45" s="18">
        <f t="shared" si="5"/>
        <v>0</v>
      </c>
    </row>
    <row r="46" spans="2:9" s="12" customFormat="1" x14ac:dyDescent="0.25">
      <c r="B46" s="8" t="s">
        <v>41</v>
      </c>
      <c r="C46" s="17">
        <v>135386.19</v>
      </c>
      <c r="D46" s="18"/>
      <c r="E46" s="17">
        <f>+'[1]balanza de comparacion '!G189</f>
        <v>100156.19</v>
      </c>
      <c r="F46" s="17"/>
      <c r="G46" s="18">
        <v>0</v>
      </c>
      <c r="H46" s="8"/>
      <c r="I46" s="18">
        <f t="shared" si="5"/>
        <v>-35230</v>
      </c>
    </row>
    <row r="47" spans="2:9" x14ac:dyDescent="0.25">
      <c r="B47" s="12" t="s">
        <v>42</v>
      </c>
      <c r="C47" s="39">
        <v>499560153.55999994</v>
      </c>
      <c r="D47" s="27"/>
      <c r="E47" s="40">
        <f>SUM(E41:E46)</f>
        <v>679849577.61000013</v>
      </c>
      <c r="F47" s="38"/>
      <c r="G47" s="18">
        <f t="shared" si="4"/>
        <v>0.36089632602842581</v>
      </c>
      <c r="I47" s="18">
        <f>+E47-C47</f>
        <v>180289424.05000019</v>
      </c>
    </row>
    <row r="48" spans="2:9" s="12" customFormat="1" ht="14.25" x14ac:dyDescent="0.2">
      <c r="C48" s="27"/>
      <c r="D48" s="27"/>
      <c r="E48" s="27"/>
      <c r="G48" s="27"/>
    </row>
    <row r="49" spans="1:9" s="12" customFormat="1" ht="14.25" x14ac:dyDescent="0.2">
      <c r="C49" s="27"/>
      <c r="D49" s="27"/>
      <c r="E49" s="38"/>
      <c r="F49" s="38"/>
      <c r="G49" s="27"/>
    </row>
    <row r="50" spans="1:9" s="12" customFormat="1" x14ac:dyDescent="0.25">
      <c r="B50" s="12" t="s">
        <v>43</v>
      </c>
      <c r="C50" s="27"/>
      <c r="D50" s="27"/>
      <c r="E50" s="38"/>
      <c r="F50" s="38"/>
      <c r="G50" s="18"/>
      <c r="H50" s="8"/>
    </row>
    <row r="51" spans="1:9" s="12" customFormat="1" x14ac:dyDescent="0.25">
      <c r="B51" s="8" t="s">
        <v>44</v>
      </c>
      <c r="C51" s="41">
        <v>0</v>
      </c>
      <c r="D51" s="18"/>
      <c r="E51" s="41">
        <v>0</v>
      </c>
      <c r="F51" s="42"/>
      <c r="G51" s="18">
        <v>0</v>
      </c>
      <c r="H51" s="8"/>
      <c r="I51" s="18">
        <f>+E51-C51</f>
        <v>0</v>
      </c>
    </row>
    <row r="52" spans="1:9" s="12" customFormat="1" x14ac:dyDescent="0.25">
      <c r="B52" s="12" t="s">
        <v>45</v>
      </c>
      <c r="C52" s="39">
        <v>0</v>
      </c>
      <c r="D52" s="27"/>
      <c r="E52" s="39">
        <f>+E51</f>
        <v>0</v>
      </c>
      <c r="F52" s="38"/>
      <c r="G52" s="18">
        <v>0</v>
      </c>
      <c r="H52" s="8"/>
      <c r="I52" s="18">
        <f>+E52-C52</f>
        <v>0</v>
      </c>
    </row>
    <row r="53" spans="1:9" s="12" customFormat="1" x14ac:dyDescent="0.25">
      <c r="B53" s="12" t="s">
        <v>46</v>
      </c>
      <c r="C53" s="39">
        <v>499560153.55999994</v>
      </c>
      <c r="D53" s="27"/>
      <c r="E53" s="39">
        <f>+E47</f>
        <v>679849577.61000013</v>
      </c>
      <c r="F53" s="38"/>
      <c r="G53" s="18">
        <f>+I53/C53</f>
        <v>0.36089632602842581</v>
      </c>
      <c r="H53" s="8"/>
      <c r="I53" s="18">
        <f>+E53-C53</f>
        <v>180289424.05000019</v>
      </c>
    </row>
    <row r="54" spans="1:9" s="12" customFormat="1" x14ac:dyDescent="0.25">
      <c r="C54" s="27"/>
      <c r="D54" s="27"/>
      <c r="E54" s="42"/>
      <c r="F54" s="42"/>
      <c r="G54" s="27"/>
    </row>
    <row r="55" spans="1:9" x14ac:dyDescent="0.25">
      <c r="B55" s="29"/>
      <c r="C55" s="30"/>
      <c r="D55" s="30"/>
    </row>
    <row r="56" spans="1:9" s="12" customFormat="1" ht="14.25" x14ac:dyDescent="0.2">
      <c r="B56" s="12" t="s">
        <v>47</v>
      </c>
      <c r="C56" s="27"/>
      <c r="D56" s="27"/>
      <c r="E56" s="36"/>
      <c r="F56" s="36"/>
      <c r="G56" s="27"/>
    </row>
    <row r="57" spans="1:9" x14ac:dyDescent="0.25">
      <c r="B57" s="19" t="s">
        <v>48</v>
      </c>
      <c r="C57" s="20">
        <v>7518717.21</v>
      </c>
      <c r="D57" s="21"/>
      <c r="E57" s="17">
        <f>+'[1]balanza de comprobacion post ci'!G185</f>
        <v>7518717.21</v>
      </c>
      <c r="G57" s="18">
        <f>+I57/C57</f>
        <v>0</v>
      </c>
      <c r="I57" s="18">
        <f>+E57-C57</f>
        <v>0</v>
      </c>
    </row>
    <row r="58" spans="1:9" x14ac:dyDescent="0.25">
      <c r="B58" s="19" t="s">
        <v>49</v>
      </c>
      <c r="C58" s="20">
        <v>2003937182.1300001</v>
      </c>
      <c r="D58" s="21"/>
      <c r="E58" s="17">
        <f>+'[1]balanza de comparacion '!G191+'[1]balanza de comparacion '!G192+'[1]balanza de comprobacion post ci'!G188</f>
        <v>2054039064.2900002</v>
      </c>
      <c r="G58" s="18">
        <f>+I58/C58</f>
        <v>2.5001722911666528E-2</v>
      </c>
      <c r="I58" s="18">
        <f>+E58-C58</f>
        <v>50101882.160000086</v>
      </c>
    </row>
    <row r="59" spans="1:9" x14ac:dyDescent="0.25">
      <c r="B59" s="19" t="s">
        <v>50</v>
      </c>
      <c r="C59" s="43">
        <v>502174916.4500007</v>
      </c>
      <c r="D59" s="21"/>
      <c r="E59" s="43">
        <f>+'[1]Estado de Resultados'!F169</f>
        <v>496498358.90000093</v>
      </c>
      <c r="F59" s="44"/>
      <c r="G59" s="18">
        <f>+I59/C59</f>
        <v>-1.1303944828883071E-2</v>
      </c>
      <c r="I59" s="18">
        <f>+E59-C59</f>
        <v>-5676557.5499997735</v>
      </c>
    </row>
    <row r="60" spans="1:9" s="12" customFormat="1" x14ac:dyDescent="0.25">
      <c r="B60" s="12" t="s">
        <v>51</v>
      </c>
      <c r="C60" s="39">
        <v>2513630815.7900009</v>
      </c>
      <c r="D60" s="27"/>
      <c r="E60" s="39">
        <f>SUM(E57:E59)</f>
        <v>2558056140.400001</v>
      </c>
      <c r="F60" s="38"/>
      <c r="G60" s="18">
        <f>+I60/C60</f>
        <v>1.7673766700714896E-2</v>
      </c>
      <c r="H60" s="8"/>
      <c r="I60" s="18">
        <f>+E60-C60</f>
        <v>44425324.610000134</v>
      </c>
    </row>
    <row r="61" spans="1:9" s="12" customFormat="1" ht="15.75" thickBot="1" x14ac:dyDescent="0.3">
      <c r="B61" s="12" t="s">
        <v>52</v>
      </c>
      <c r="C61" s="37">
        <v>3013190969.3500009</v>
      </c>
      <c r="D61" s="27"/>
      <c r="E61" s="37">
        <f>+E53+E60</f>
        <v>3237905718.0100012</v>
      </c>
      <c r="F61" s="38"/>
      <c r="G61" s="18">
        <f>+I61/C61</f>
        <v>7.457700190455413E-2</v>
      </c>
      <c r="H61" s="8"/>
      <c r="I61" s="18">
        <f>+E61-C61</f>
        <v>224714748.66000032</v>
      </c>
    </row>
    <row r="62" spans="1:9" ht="15.75" thickTop="1" x14ac:dyDescent="0.25"/>
    <row r="63" spans="1:9" x14ac:dyDescent="0.25">
      <c r="C63" s="18"/>
    </row>
    <row r="64" spans="1:9" customFormat="1" x14ac:dyDescent="0.25">
      <c r="A64" s="45"/>
      <c r="B64" s="45"/>
      <c r="C64" s="45"/>
      <c r="D64" s="45"/>
      <c r="E64" s="45"/>
      <c r="F64" s="45"/>
      <c r="G64" s="46"/>
      <c r="H64" s="45"/>
      <c r="I64" s="45"/>
    </row>
    <row r="65" spans="1:9" customFormat="1" x14ac:dyDescent="0.25">
      <c r="A65" s="45"/>
      <c r="B65" s="47" t="s">
        <v>53</v>
      </c>
      <c r="C65" s="45"/>
      <c r="D65" s="45"/>
      <c r="E65" s="45"/>
      <c r="F65" s="48" t="s">
        <v>54</v>
      </c>
      <c r="G65" s="48"/>
      <c r="H65" s="48"/>
      <c r="I65" s="48"/>
    </row>
    <row r="66" spans="1:9" customFormat="1" x14ac:dyDescent="0.25">
      <c r="A66" s="49"/>
      <c r="B66" s="50" t="s">
        <v>55</v>
      </c>
      <c r="C66" s="50"/>
      <c r="D66" s="50"/>
      <c r="E66" s="50"/>
      <c r="F66" s="51" t="s">
        <v>56</v>
      </c>
      <c r="G66" s="51"/>
      <c r="H66" s="51"/>
      <c r="I66" s="51"/>
    </row>
    <row r="67" spans="1:9" customFormat="1" x14ac:dyDescent="0.25">
      <c r="B67" s="1"/>
      <c r="C67" s="1"/>
      <c r="D67" s="1"/>
      <c r="E67" s="1"/>
      <c r="F67" s="1"/>
      <c r="G67" s="2"/>
      <c r="H67" s="1"/>
      <c r="I67" s="1"/>
    </row>
    <row r="68" spans="1:9" customFormat="1" x14ac:dyDescent="0.25">
      <c r="B68" s="1"/>
      <c r="C68" s="1"/>
      <c r="D68" s="1"/>
      <c r="E68" s="1"/>
      <c r="F68" s="1"/>
      <c r="G68" s="2"/>
      <c r="H68" s="1"/>
      <c r="I68" s="1"/>
    </row>
    <row r="69" spans="1:9" customFormat="1" x14ac:dyDescent="0.25">
      <c r="B69" s="1"/>
      <c r="C69" s="1"/>
      <c r="D69" s="1"/>
      <c r="E69" s="1"/>
      <c r="F69" s="1"/>
      <c r="G69" s="2"/>
      <c r="H69" s="1"/>
      <c r="I69" s="1"/>
    </row>
    <row r="70" spans="1:9" customFormat="1" x14ac:dyDescent="0.25">
      <c r="A70" s="52" t="s">
        <v>57</v>
      </c>
      <c r="B70" s="52"/>
      <c r="C70" s="52"/>
      <c r="D70" s="52"/>
      <c r="E70" s="52"/>
      <c r="F70" s="52"/>
      <c r="G70" s="52"/>
      <c r="H70" s="52"/>
      <c r="I70" s="52"/>
    </row>
    <row r="71" spans="1:9" customFormat="1" x14ac:dyDescent="0.25">
      <c r="A71" s="52" t="s">
        <v>58</v>
      </c>
      <c r="B71" s="52"/>
      <c r="C71" s="52"/>
      <c r="D71" s="52"/>
      <c r="E71" s="52"/>
      <c r="F71" s="52"/>
      <c r="G71" s="52"/>
      <c r="H71" s="52"/>
      <c r="I71" s="52"/>
    </row>
    <row r="72" spans="1:9" customFormat="1" x14ac:dyDescent="0.25">
      <c r="A72" s="53" t="s">
        <v>59</v>
      </c>
      <c r="B72" s="53"/>
      <c r="C72" s="53"/>
      <c r="D72" s="53"/>
      <c r="E72" s="53"/>
      <c r="F72" s="53"/>
      <c r="G72" s="53"/>
      <c r="H72" s="53"/>
      <c r="I72" s="53"/>
    </row>
    <row r="75" spans="1:9" x14ac:dyDescent="0.25">
      <c r="E75" s="17" t="s">
        <v>60</v>
      </c>
    </row>
    <row r="79" spans="1:9" x14ac:dyDescent="0.25">
      <c r="H79" s="18"/>
    </row>
    <row r="80" spans="1:9" x14ac:dyDescent="0.25">
      <c r="H80" s="18"/>
    </row>
    <row r="81" spans="8:8" x14ac:dyDescent="0.25">
      <c r="H81" s="18"/>
    </row>
  </sheetData>
  <mergeCells count="10">
    <mergeCell ref="F66:I66"/>
    <mergeCell ref="A70:I70"/>
    <mergeCell ref="A71:I71"/>
    <mergeCell ref="A72:I72"/>
    <mergeCell ref="A6:I6"/>
    <mergeCell ref="A7:I7"/>
    <mergeCell ref="A8:I8"/>
    <mergeCell ref="A9:I9"/>
    <mergeCell ref="A10:I10"/>
    <mergeCell ref="F65:I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2023-01-17T21:22:12Z</dcterms:created>
  <dcterms:modified xsi:type="dcterms:W3CDTF">2023-01-17T21:23:08Z</dcterms:modified>
</cp:coreProperties>
</file>